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Training/CRA/CRA กรมส่งเสริมการเกษตร 3-5 July 2024/"/>
    </mc:Choice>
  </mc:AlternateContent>
  <xr:revisionPtr revIDLastSave="495" documentId="8_{43FABD95-8263-40A8-B2B4-33900207C6A7}" xr6:coauthVersionLast="47" xr6:coauthVersionMax="47" xr10:uidLastSave="{12BC628D-2EA8-40DE-BD2E-BC2451E2D668}"/>
  <bookViews>
    <workbookView xWindow="4020" yWindow="200" windowWidth="32260" windowHeight="20410" xr2:uid="{00000000-000D-0000-FFFF-FFFF00000000}"/>
  </bookViews>
  <sheets>
    <sheet name="การลงทุนและค่าเสื่อม" sheetId="7" r:id="rId1"/>
    <sheet name="CBA -ข้อมูลจากบันทึกของฟาร์ม" sheetId="13" r:id="rId2"/>
    <sheet name="Sheet1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3" l="1"/>
  <c r="V44" i="13"/>
  <c r="M17" i="7"/>
  <c r="E42" i="13"/>
  <c r="I7" i="7"/>
  <c r="I8" i="7"/>
  <c r="R21" i="13"/>
  <c r="Q21" i="13"/>
  <c r="Q9" i="13"/>
  <c r="S27" i="13"/>
  <c r="P27" i="13"/>
  <c r="M27" i="13"/>
  <c r="J27" i="13"/>
  <c r="G27" i="13"/>
  <c r="D27" i="13"/>
  <c r="E43" i="13" l="1"/>
  <c r="B45" i="13" s="1"/>
  <c r="E39" i="13"/>
  <c r="E38" i="13"/>
  <c r="B28" i="13"/>
  <c r="Q28" i="13"/>
  <c r="Q13" i="13"/>
  <c r="Q11" i="13"/>
  <c r="Q12" i="13"/>
  <c r="Q10" i="13"/>
  <c r="Q23" i="13"/>
  <c r="S23" i="13" s="1"/>
  <c r="S8" i="13"/>
  <c r="S9" i="13"/>
  <c r="P8" i="13"/>
  <c r="M8" i="13"/>
  <c r="J8" i="13"/>
  <c r="G8" i="13"/>
  <c r="B8" i="13"/>
  <c r="D8" i="13" s="1"/>
  <c r="B20" i="13"/>
  <c r="D20" i="13" s="1"/>
  <c r="D11" i="13"/>
  <c r="C9" i="13"/>
  <c r="I9" i="13" s="1"/>
  <c r="B9" i="13"/>
  <c r="H9" i="13" s="1"/>
  <c r="B7" i="13"/>
  <c r="D7" i="13" s="1"/>
  <c r="P10" i="7"/>
  <c r="L10" i="7"/>
  <c r="M10" i="7" s="1"/>
  <c r="N10" i="7" s="1"/>
  <c r="L6" i="7"/>
  <c r="I10" i="7"/>
  <c r="K10" i="7" s="1"/>
  <c r="I15" i="7"/>
  <c r="K15" i="7" s="1"/>
  <c r="I9" i="7"/>
  <c r="L11" i="7"/>
  <c r="L12" i="7"/>
  <c r="V36" i="13"/>
  <c r="V38" i="13" s="1"/>
  <c r="Q19" i="13" s="1"/>
  <c r="S19" i="13" s="1"/>
  <c r="V45" i="13"/>
  <c r="R16" i="13" s="1"/>
  <c r="S16" i="13" s="1"/>
  <c r="V9" i="13"/>
  <c r="S22" i="13"/>
  <c r="S21" i="13"/>
  <c r="S20" i="13"/>
  <c r="S17" i="13"/>
  <c r="S14" i="13"/>
  <c r="S13" i="13"/>
  <c r="S11" i="13"/>
  <c r="S7" i="13"/>
  <c r="P23" i="13"/>
  <c r="P22" i="13"/>
  <c r="P21" i="13"/>
  <c r="P20" i="13"/>
  <c r="P17" i="13"/>
  <c r="P16" i="13"/>
  <c r="P14" i="13"/>
  <c r="P13" i="13"/>
  <c r="P11" i="13"/>
  <c r="P7" i="13"/>
  <c r="M24" i="13"/>
  <c r="M23" i="13"/>
  <c r="M22" i="13"/>
  <c r="M21" i="13"/>
  <c r="M20" i="13"/>
  <c r="M17" i="13"/>
  <c r="M16" i="13"/>
  <c r="M14" i="13"/>
  <c r="M13" i="13"/>
  <c r="M11" i="13"/>
  <c r="M7" i="13"/>
  <c r="J24" i="13"/>
  <c r="J23" i="13"/>
  <c r="J22" i="13"/>
  <c r="J21" i="13"/>
  <c r="J20" i="13"/>
  <c r="J17" i="13"/>
  <c r="J16" i="13"/>
  <c r="J14" i="13"/>
  <c r="J13" i="13"/>
  <c r="J11" i="13"/>
  <c r="J7" i="13"/>
  <c r="G24" i="13"/>
  <c r="G23" i="13"/>
  <c r="G22" i="13"/>
  <c r="G21" i="13"/>
  <c r="G20" i="13"/>
  <c r="G17" i="13"/>
  <c r="G16" i="13"/>
  <c r="G14" i="13"/>
  <c r="G13" i="13"/>
  <c r="G11" i="13"/>
  <c r="G7" i="13"/>
  <c r="D13" i="13"/>
  <c r="D14" i="13"/>
  <c r="D16" i="13"/>
  <c r="D17" i="13"/>
  <c r="D21" i="13"/>
  <c r="D22" i="13"/>
  <c r="D23" i="13"/>
  <c r="D24" i="13"/>
  <c r="P13" i="7"/>
  <c r="I13" i="7"/>
  <c r="P12" i="7"/>
  <c r="L8" i="7"/>
  <c r="K8" i="7"/>
  <c r="M35" i="13"/>
  <c r="V5" i="13"/>
  <c r="AA33" i="13" s="1"/>
  <c r="Q18" i="13" s="1"/>
  <c r="S18" i="13" s="1"/>
  <c r="K7" i="7"/>
  <c r="P6" i="7"/>
  <c r="P7" i="7"/>
  <c r="P8" i="7"/>
  <c r="P9" i="7"/>
  <c r="P11" i="7"/>
  <c r="P14" i="7"/>
  <c r="P15" i="7"/>
  <c r="L7" i="7"/>
  <c r="L13" i="7"/>
  <c r="L15" i="7"/>
  <c r="B26" i="13" l="1"/>
  <c r="D28" i="13"/>
  <c r="H28" i="13"/>
  <c r="K28" i="13"/>
  <c r="N28" i="13"/>
  <c r="E28" i="13"/>
  <c r="Q26" i="13"/>
  <c r="S28" i="13"/>
  <c r="D45" i="13"/>
  <c r="C45" i="13"/>
  <c r="M11" i="7"/>
  <c r="N11" i="7" s="1"/>
  <c r="M15" i="7"/>
  <c r="N15" i="7" s="1"/>
  <c r="M8" i="7"/>
  <c r="N8" i="7" s="1"/>
  <c r="M6" i="7"/>
  <c r="N6" i="7" s="1"/>
  <c r="M13" i="7"/>
  <c r="N13" i="7" s="1"/>
  <c r="M7" i="7"/>
  <c r="N7" i="7" s="1"/>
  <c r="M12" i="7"/>
  <c r="N12" i="7" s="1"/>
  <c r="E40" i="13"/>
  <c r="I6" i="7"/>
  <c r="K6" i="7" s="1"/>
  <c r="E9" i="13"/>
  <c r="E5" i="13" s="1"/>
  <c r="K9" i="13"/>
  <c r="K5" i="13" s="1"/>
  <c r="H5" i="13"/>
  <c r="J9" i="13"/>
  <c r="N9" i="13"/>
  <c r="L9" i="13"/>
  <c r="F9" i="13"/>
  <c r="D9" i="13"/>
  <c r="B5" i="13"/>
  <c r="C25" i="13" s="1"/>
  <c r="L14" i="7"/>
  <c r="I14" i="7"/>
  <c r="K14" i="7" s="1"/>
  <c r="I11" i="7"/>
  <c r="K11" i="7" s="1"/>
  <c r="I12" i="7"/>
  <c r="K12" i="7" s="1"/>
  <c r="L9" i="7"/>
  <c r="K13" i="7"/>
  <c r="P16" i="7"/>
  <c r="K9" i="7"/>
  <c r="P28" i="13" l="1"/>
  <c r="N26" i="13"/>
  <c r="E26" i="13"/>
  <c r="E32" i="13" s="1"/>
  <c r="G28" i="13"/>
  <c r="J28" i="13"/>
  <c r="H26" i="13"/>
  <c r="H32" i="13" s="1"/>
  <c r="K26" i="13"/>
  <c r="K32" i="13" s="1"/>
  <c r="M28" i="13"/>
  <c r="N24" i="13"/>
  <c r="P24" i="13" s="1"/>
  <c r="Q24" i="13"/>
  <c r="S24" i="13" s="1"/>
  <c r="M9" i="7"/>
  <c r="N9" i="7" s="1"/>
  <c r="M14" i="7"/>
  <c r="N14" i="7" s="1"/>
  <c r="E16" i="7"/>
  <c r="I25" i="13"/>
  <c r="J25" i="13" s="1"/>
  <c r="J5" i="13" s="1"/>
  <c r="F25" i="13"/>
  <c r="F5" i="13" s="1"/>
  <c r="L25" i="13"/>
  <c r="M25" i="13" s="1"/>
  <c r="G9" i="13"/>
  <c r="O9" i="13"/>
  <c r="P9" i="13" s="1"/>
  <c r="M9" i="13"/>
  <c r="Q5" i="13"/>
  <c r="B32" i="13"/>
  <c r="K16" i="7"/>
  <c r="M5" i="13" l="1"/>
  <c r="G25" i="13"/>
  <c r="G5" i="13" s="1"/>
  <c r="I5" i="13"/>
  <c r="N5" i="13"/>
  <c r="N32" i="13" s="1"/>
  <c r="N16" i="7"/>
  <c r="L5" i="13"/>
  <c r="R25" i="13"/>
  <c r="R5" i="13" s="1"/>
  <c r="Q32" i="13"/>
  <c r="B46" i="13" s="1"/>
  <c r="D25" i="13"/>
  <c r="D5" i="13" s="1"/>
  <c r="C5" i="13"/>
  <c r="R29" i="13"/>
  <c r="S29" i="13" s="1"/>
  <c r="S26" i="13" s="1"/>
  <c r="C29" i="13"/>
  <c r="O25" i="13" l="1"/>
  <c r="C26" i="13"/>
  <c r="C32" i="13" s="1"/>
  <c r="L29" i="13"/>
  <c r="M29" i="13" s="1"/>
  <c r="I29" i="13"/>
  <c r="J29" i="13" s="1"/>
  <c r="F29" i="13"/>
  <c r="G29" i="13" s="1"/>
  <c r="O29" i="13"/>
  <c r="P29" i="13" s="1"/>
  <c r="D29" i="13"/>
  <c r="R30" i="13"/>
  <c r="S30" i="13" s="1"/>
  <c r="C30" i="13"/>
  <c r="S25" i="13"/>
  <c r="S5" i="13" s="1"/>
  <c r="B47" i="13" s="1"/>
  <c r="C47" i="13" s="1"/>
  <c r="D46" i="13"/>
  <c r="C46" i="13"/>
  <c r="O26" i="13"/>
  <c r="F26" i="13"/>
  <c r="F32" i="13" s="1"/>
  <c r="L26" i="13"/>
  <c r="L32" i="13" s="1"/>
  <c r="D47" i="13" l="1"/>
  <c r="P25" i="13"/>
  <c r="P5" i="13" s="1"/>
  <c r="O5" i="13"/>
  <c r="O32" i="13" s="1"/>
  <c r="O30" i="13"/>
  <c r="P30" i="13" s="1"/>
  <c r="P26" i="13" s="1"/>
  <c r="I30" i="13"/>
  <c r="J30" i="13" s="1"/>
  <c r="J26" i="13" s="1"/>
  <c r="J32" i="13" s="1"/>
  <c r="J36" i="13" s="1"/>
  <c r="L30" i="13"/>
  <c r="M30" i="13" s="1"/>
  <c r="M26" i="13" s="1"/>
  <c r="M32" i="13" s="1"/>
  <c r="M36" i="13" s="1"/>
  <c r="D30" i="13"/>
  <c r="D26" i="13" s="1"/>
  <c r="D32" i="13" s="1"/>
  <c r="D36" i="13" s="1"/>
  <c r="F30" i="13"/>
  <c r="G30" i="13" s="1"/>
  <c r="G26" i="13" s="1"/>
  <c r="G32" i="13" s="1"/>
  <c r="G36" i="13" s="1"/>
  <c r="I26" i="13"/>
  <c r="I32" i="13" s="1"/>
  <c r="P32" i="13" l="1"/>
  <c r="P36" i="13" s="1"/>
  <c r="R31" i="13"/>
  <c r="S32" i="13"/>
  <c r="B48" i="13" s="1"/>
  <c r="R26" i="13" l="1"/>
  <c r="R32" i="13" s="1"/>
  <c r="S31" i="13"/>
  <c r="D48" i="13"/>
  <c r="C4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tc={82454436-3EEE-421D-B600-16EAE3706040}</author>
  </authors>
  <commentList>
    <comment ref="A11" authorId="0" shapeId="0" xr:uid="{82454436-3EEE-421D-B600-16EAE370604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ได้ใช้ฟรี แต่ที่ฟาร์มไม่มีโดรนอยู่ใช่หรือไม่
</t>
      </text>
    </comment>
  </commentList>
</comments>
</file>

<file path=xl/sharedStrings.xml><?xml version="1.0" encoding="utf-8"?>
<sst xmlns="http://schemas.openxmlformats.org/spreadsheetml/2006/main" count="237" uniqueCount="178">
  <si>
    <t> </t>
  </si>
  <si>
    <t>มูลค่าซื้อ</t>
  </si>
  <si>
    <t>อายุการใช้งาน</t>
  </si>
  <si>
    <t>มูลค่าซาก</t>
  </si>
  <si>
    <t>ค่าเสื่อม/ปี</t>
  </si>
  <si>
    <t>AIV</t>
  </si>
  <si>
    <t>ค่าเสียโอกาสของเงินทุน</t>
  </si>
  <si>
    <t xml:space="preserve"> รายการ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</si>
  <si>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</si>
  <si>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</si>
  <si>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</si>
  <si>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</si>
  <si>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</si>
  <si>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1.2 แรงงานคน</t>
  </si>
  <si>
    <t xml:space="preserve">   -แรงงานครัวเรือน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</si>
  <si>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</si>
  <si>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</si>
  <si>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</si>
  <si>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</si>
  <si>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</si>
  <si>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</si>
  <si>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>ค่าบำรุงรักษา</t>
  </si>
  <si>
    <t xml:space="preserve"> </t>
  </si>
  <si>
    <t>จำนวน</t>
  </si>
  <si>
    <t>รวมมูลค่าซื้อ</t>
  </si>
  <si>
    <t>% ต่อปี</t>
  </si>
  <si>
    <t>ไร่</t>
  </si>
  <si>
    <t>บาท/ไร่</t>
  </si>
  <si>
    <t>แรงงานครัวเรือน</t>
  </si>
  <si>
    <t>แรงงานประจำ</t>
  </si>
  <si>
    <t>บาท/เดือน</t>
  </si>
  <si>
    <t>ค่าจ้าง</t>
  </si>
  <si>
    <t>ค่าเสียโอกาส/ฟาร์ม</t>
  </si>
  <si>
    <t>ค่าบำรุงรักษา/ฟาร์ม</t>
  </si>
  <si>
    <t>อายุโครงการ</t>
  </si>
  <si>
    <t>ปี</t>
  </si>
  <si>
    <t>ค่าแรงงานปลูก</t>
  </si>
  <si>
    <t>ระยะปลูก</t>
  </si>
  <si>
    <t>ต้น/ไร่</t>
  </si>
  <si>
    <t>รวม</t>
  </si>
  <si>
    <t>ต้น</t>
  </si>
  <si>
    <t>ค่าปลูกซ่อม</t>
  </si>
  <si>
    <t>ค่าสารเคมี</t>
  </si>
  <si>
    <t>ค่าไฟฟ้าและพลังงาน</t>
  </si>
  <si>
    <t>วันทำงาน</t>
  </si>
  <si>
    <t>ค่าจ้างแรงงานท้องถิ่น</t>
  </si>
  <si>
    <t>บาท/วัน</t>
  </si>
  <si>
    <t>บาท/ปี</t>
  </si>
  <si>
    <t>แรงงานจ้าง</t>
  </si>
  <si>
    <t>ผลผลิตเฉลี่ย</t>
  </si>
  <si>
    <t>ผล</t>
  </si>
  <si>
    <t>น้ำหนักเฉลี่ย</t>
  </si>
  <si>
    <t>กก/ผล</t>
  </si>
  <si>
    <t>กก./ฟาร์ม</t>
  </si>
  <si>
    <t>บาท/กก.</t>
  </si>
  <si>
    <t>Financial rate</t>
  </si>
  <si>
    <t>Reinvestment rate</t>
  </si>
  <si>
    <t>ต่อปี</t>
  </si>
  <si>
    <t>พื้นที่ปลูก</t>
  </si>
  <si>
    <t>ราคาขายผลผลิต</t>
  </si>
  <si>
    <t>A</t>
  </si>
  <si>
    <t xml:space="preserve">B </t>
  </si>
  <si>
    <t>C</t>
  </si>
  <si>
    <t>D</t>
  </si>
  <si>
    <t>คละ/เฉลี่ย</t>
  </si>
  <si>
    <t>ค่าเชาที่ดินใกล้เคียง</t>
  </si>
  <si>
    <t>ภาษี</t>
  </si>
  <si>
    <t xml:space="preserve"> - ค่าสารเคมี</t>
  </si>
  <si>
    <t xml:space="preserve"> - เชือกฟาง</t>
  </si>
  <si>
    <t>ค่าวัสดุ</t>
  </si>
  <si>
    <t>เชือกฟาง</t>
  </si>
  <si>
    <t>บาท/ต้น</t>
  </si>
  <si>
    <t xml:space="preserve"> 1.3 ค่าใช้จ่ายเบ็ดเตล็ด</t>
  </si>
  <si>
    <t>ค่าใช้จ่ายอื่นๆ</t>
  </si>
  <si>
    <t>เบ็ดเตล็ด</t>
  </si>
  <si>
    <t>บาท/ฟาร์ม</t>
  </si>
  <si>
    <t xml:space="preserve"> 1.4 ค่าไฟฟ้าและพลังงาน</t>
  </si>
  <si>
    <t>อัตราดอกเบี้ย</t>
  </si>
  <si>
    <t>ระยะสั้น</t>
  </si>
  <si>
    <t>ระยะยาว</t>
  </si>
  <si>
    <t>ราย</t>
  </si>
  <si>
    <t>วันทำงานเฉลี่ย</t>
  </si>
  <si>
    <t>วันทำงาน/คน</t>
  </si>
  <si>
    <t>แรงงาน</t>
  </si>
  <si>
    <t>ที่ดิน</t>
  </si>
  <si>
    <t>การปลูก</t>
  </si>
  <si>
    <t>ค่าเสื่อม/ปี/ฟาร์ม</t>
  </si>
  <si>
    <t>สัดส่วนที่ใช้ในฟาร์ม</t>
  </si>
  <si>
    <r>
      <t>ใส่ข้อมูลในช่อง</t>
    </r>
    <r>
      <rPr>
        <b/>
        <sz val="20"/>
        <color theme="9" tint="-0.499984740745262"/>
        <rFont val="TH SarabunPSK"/>
        <family val="2"/>
      </rPr>
      <t xml:space="preserve"> สีเขียว </t>
    </r>
  </si>
  <si>
    <t>ปีที่1</t>
  </si>
  <si>
    <t>เป็นเงินสด</t>
  </si>
  <si>
    <t>ไม่เป็นเงินสด</t>
  </si>
  <si>
    <t>ทุเรียนปีที่ 5</t>
  </si>
  <si>
    <t>ทุเรียนปีที่ 4</t>
  </si>
  <si>
    <t>ทุเรียนปีที่ 3</t>
  </si>
  <si>
    <t>ทุเรียนปีที่ 2</t>
  </si>
  <si>
    <t>ทุเรียนปีที่ 1</t>
  </si>
  <si>
    <t xml:space="preserve"> - ค่าต้นพันธุ์ทุเรียนหมอนทอง</t>
  </si>
  <si>
    <t>ค่าต้นพันธุ์ทุเรียนหมอนทอง</t>
  </si>
  <si>
    <t>ค่าแรงงานปีที่1</t>
  </si>
  <si>
    <t>ปีที่2-5</t>
  </si>
  <si>
    <t xml:space="preserve">     ระยะปลูก (ต้น/ไร่)</t>
  </si>
  <si>
    <t xml:space="preserve">     ผลผลิตเฉลี่ย (ผล/ต้น)</t>
  </si>
  <si>
    <t xml:space="preserve">     ผลผลิตทั้งหมด (กก.)</t>
  </si>
  <si>
    <t xml:space="preserve">     ราคาขายเฉลี่ย (บาท/กก.)</t>
  </si>
  <si>
    <t>2.5 ต้นทุนการผลิตก่อนให้ผลผลิต (i=3%, n=10)</t>
  </si>
  <si>
    <t>ผลตอบแทน</t>
  </si>
  <si>
    <t xml:space="preserve">     รายได้ทั้งหมด</t>
  </si>
  <si>
    <t xml:space="preserve">     รายได้เหนือต้นทุนเงินสด</t>
  </si>
  <si>
    <t>บาท/ผล</t>
  </si>
  <si>
    <t xml:space="preserve">    พื้นที่ปลูก (ไร่/ฟาร์ม)</t>
  </si>
  <si>
    <t>รายการผลตอบแทนการผลิตทุเรียนปีที่6</t>
  </si>
  <si>
    <t>รายการโรงเรือนและอุปกรณ์สำหรับโครงการลงทุนสวนทุเรียน</t>
  </si>
  <si>
    <t>รวมรายได้ทั้งหมด (บาท/ฟาร์ม)</t>
  </si>
  <si>
    <t xml:space="preserve">     รายได้สุทธิ (รายได้เหนือต้นทุนผันแปร)</t>
  </si>
  <si>
    <t xml:space="preserve">     กำไรสุทธิ (รายได้เหนือต้นทุนทั้งหมด)</t>
  </si>
  <si>
    <t>ต้นทุนทั้งหมด (บาท/ไร่)</t>
  </si>
  <si>
    <t>ต้นทุนเฉลี่ย (บาท/กก.)</t>
  </si>
  <si>
    <t>CF i=3%</t>
  </si>
  <si>
    <t>ต้นทุนที่ปรับค่าให้เป็นสิ้นปีที่ 5</t>
  </si>
  <si>
    <t>(มูลค่าซื้อ- มูลค่าซาก/อายุการใช้งาน)</t>
  </si>
  <si>
    <t xml:space="preserve">   -แรงงานปลูก</t>
  </si>
  <si>
    <t>2.2 ค่าภาษี</t>
  </si>
  <si>
    <t>สปริงเกอร์</t>
  </si>
  <si>
    <t>เครื่องปั๊มน้ำ1</t>
  </si>
  <si>
    <t>เครื่องปั๊มน้ำ2</t>
  </si>
  <si>
    <t>ผลผลิตลดลง 50%</t>
  </si>
  <si>
    <t>ทุเรียนพันธุ์หมอนทอง</t>
  </si>
  <si>
    <t xml:space="preserve"> - ค่าปุ๋ยเคมี</t>
  </si>
  <si>
    <t xml:space="preserve"> - ค่าปุ๋ยอินทรีย์ (ปุ๋ยหมัก)</t>
  </si>
  <si>
    <t>ค่าปุ๋ยอินทรีย์</t>
  </si>
  <si>
    <t>กก./ไร่</t>
  </si>
  <si>
    <t>ค่าปุ๋ย 25-7-7</t>
  </si>
  <si>
    <t>ค่าปุ๋ย 6-3-3</t>
  </si>
  <si>
    <t>ค่าปุ๋ย 15-5-20</t>
  </si>
  <si>
    <t>รวมค่าปุ๋ยเคมี</t>
  </si>
  <si>
    <t>รวมค่าปุ๋ยอินทรีย์</t>
  </si>
  <si>
    <t>ค่าสารชีวภัณฑ์</t>
  </si>
  <si>
    <t>รวมค่าแรงงานครัวเรือน</t>
  </si>
  <si>
    <t>ฉีดยา</t>
  </si>
  <si>
    <t>ตัดหญ้า</t>
  </si>
  <si>
    <t>แต่งกิ่ง</t>
  </si>
  <si>
    <t>จำนวน (คน)</t>
  </si>
  <si>
    <t>จำนวน (วัน)</t>
  </si>
  <si>
    <t>รวมค่าแรงงานจ้างรายวัน</t>
  </si>
  <si>
    <t>โยงลูก</t>
  </si>
  <si>
    <t>จำนวนครั้ง/ปี</t>
  </si>
  <si>
    <t>ใส่ปุ๋ย</t>
  </si>
  <si>
    <t>แรงงานจ้างเหมา</t>
  </si>
  <si>
    <t>โยงลูกทุเรียน</t>
  </si>
  <si>
    <t>หน่วย</t>
  </si>
  <si>
    <t>รวมแรงงานจ้างเหมา</t>
  </si>
  <si>
    <t>Airblast</t>
  </si>
  <si>
    <t>Drone</t>
  </si>
  <si>
    <t>ปีที่ซื้อ</t>
  </si>
  <si>
    <t>รถกระเช้า</t>
  </si>
  <si>
    <t>รถแทรคเตอร์</t>
  </si>
  <si>
    <t>ชุดพ่นยาแรงดันสูง</t>
  </si>
  <si>
    <t>ชุดตัดหญ้าและอื่น ๆ</t>
  </si>
  <si>
    <t>สัดส่วนมูลค่าซาก</t>
  </si>
  <si>
    <t>รถยนต์</t>
  </si>
  <si>
    <t> รวม</t>
  </si>
  <si>
    <t>หน่วย: บาท/ฟาร์ม</t>
  </si>
  <si>
    <t>ค่าเตรียมแปลง</t>
  </si>
  <si>
    <t>กรณีศึกษาสวนทุเรียน (พันธุ์หมอนทอง) จังหวัดชุมพร ฤดูกาลผลิต 2566</t>
  </si>
  <si>
    <t>ค่าดูแลบำรุงรักษา (เงินสด)</t>
  </si>
  <si>
    <t>ค่าดูแลบำรุงรักษา (ไม่เป็นเงินสด)</t>
  </si>
  <si>
    <t xml:space="preserve"> - เตรียมแปลง</t>
  </si>
  <si>
    <t>ทุเรียนปี 2566</t>
  </si>
  <si>
    <t xml:space="preserve">   -แรงงานประจำ</t>
  </si>
  <si>
    <t xml:space="preserve">   -แรงงานจ้างเหมา</t>
  </si>
  <si>
    <t xml:space="preserve">   -แรงงานจ้างรายวัน</t>
  </si>
  <si>
    <t xml:space="preserve"> - ค่าปุ๋ยทางใบ</t>
  </si>
  <si>
    <t xml:space="preserve"> - ค่ายิปซั่ม (ปรับดิน)</t>
  </si>
  <si>
    <t>ผลผลิตรวม</t>
  </si>
  <si>
    <t>กก./ไร่/รอบ</t>
  </si>
  <si>
    <t xml:space="preserve"> 2.1 ค่าเช่า/ค่าเสียโอกาสการใช้ที่ดินของตนเอง</t>
  </si>
  <si>
    <t xml:space="preserve">   -แรงงานดูแล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</si>
</sst>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.0_);_(* \(#,##0.0\);_(* &quot;-&quot;??_);_(@_)"/>
    <numFmt numFmtId="168" formatCode="_-* #,##0.000_-;\-* #,##0.000_-;_-* &quot;-&quot;??_-;_-@_-"/>
  </numFmts>
  <fonts count="2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b/>
      <sz val="16"/>
      <color rgb="FFC00000"/>
      <name val="TH Sarabun New"/>
      <family val="2"/>
    </font>
    <font>
      <b/>
      <sz val="16"/>
      <color rgb="FF00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4"/>
      <color rgb="FFC00000"/>
      <name val="TH Sarabun New"/>
      <family val="2"/>
    </font>
    <font>
      <b/>
      <sz val="20"/>
      <color rgb="FFFF0000"/>
      <name val="TH SarabunPSK"/>
      <family val="2"/>
    </font>
    <font>
      <sz val="9"/>
      <color theme="1"/>
      <name val="TH SarabunPSK"/>
      <family val="2"/>
    </font>
    <font>
      <b/>
      <sz val="16"/>
      <color rgb="FFFF0000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charset val="222"/>
      <scheme val="minor"/>
    </font>
    <font>
      <sz val="16"/>
      <color rgb="FFFF0000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6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9.9978637043366805E-2"/>
      </left>
      <right/>
      <top style="thin">
        <color theme="1" tint="9.9978637043366805E-2"/>
      </top>
      <bottom style="thin">
        <color theme="1" tint="9.9978637043366805E-2"/>
      </bottom>
      <diagonal/>
    </border>
    <border>
      <left/>
      <right/>
      <top style="thin">
        <color theme="1" tint="9.9978637043366805E-2"/>
      </top>
      <bottom style="thin">
        <color theme="1" tint="9.9978637043366805E-2"/>
      </bottom>
      <diagonal/>
    </border>
    <border>
      <left/>
      <right style="thin">
        <color theme="1" tint="9.9978637043366805E-2"/>
      </right>
      <top style="thin">
        <color theme="1" tint="9.9978637043366805E-2"/>
      </top>
      <bottom style="thin">
        <color theme="1" tint="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1" fillId="0" borderId="0" xfId="1" applyNumberFormat="1" applyFont="1"/>
    <xf numFmtId="0" fontId="1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5" fontId="1" fillId="0" borderId="1" xfId="1" applyNumberFormat="1" applyFont="1" applyBorder="1"/>
    <xf numFmtId="3" fontId="2" fillId="2" borderId="4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5" fontId="1" fillId="2" borderId="1" xfId="1" applyNumberFormat="1" applyFont="1" applyFill="1" applyBorder="1"/>
    <xf numFmtId="4" fontId="6" fillId="4" borderId="1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5" fontId="5" fillId="2" borderId="0" xfId="1" applyNumberFormat="1" applyFont="1" applyFill="1" applyAlignment="1">
      <alignment horizontal="center"/>
    </xf>
    <xf numFmtId="0" fontId="8" fillId="0" borderId="0" xfId="0" applyFont="1"/>
    <xf numFmtId="0" fontId="5" fillId="2" borderId="0" xfId="0" applyFont="1" applyFill="1"/>
    <xf numFmtId="0" fontId="8" fillId="0" borderId="0" xfId="0" applyFont="1" applyAlignment="1">
      <alignment horizontal="left"/>
    </xf>
    <xf numFmtId="10" fontId="5" fillId="2" borderId="0" xfId="1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0" fillId="0" borderId="0" xfId="0" applyFont="1"/>
    <xf numFmtId="0" fontId="8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66" fontId="8" fillId="0" borderId="4" xfId="1" applyNumberFormat="1" applyFont="1" applyBorder="1" applyAlignment="1">
      <alignment wrapText="1"/>
    </xf>
    <xf numFmtId="166" fontId="5" fillId="0" borderId="4" xfId="1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8" fillId="5" borderId="3" xfId="0" applyFont="1" applyFill="1" applyBorder="1" applyAlignment="1">
      <alignment wrapText="1"/>
    </xf>
    <xf numFmtId="166" fontId="8" fillId="5" borderId="4" xfId="1" applyNumberFormat="1" applyFont="1" applyFill="1" applyBorder="1" applyAlignment="1">
      <alignment wrapText="1"/>
    </xf>
    <xf numFmtId="0" fontId="9" fillId="7" borderId="3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5" fontId="5" fillId="2" borderId="0" xfId="1" applyNumberFormat="1" applyFont="1" applyFill="1" applyAlignment="1"/>
    <xf numFmtId="0" fontId="9" fillId="7" borderId="8" xfId="0" applyFont="1" applyFill="1" applyBorder="1" applyAlignment="1">
      <alignment horizontal="center" wrapText="1"/>
    </xf>
    <xf numFmtId="164" fontId="8" fillId="0" borderId="4" xfId="0" applyNumberFormat="1" applyFont="1" applyBorder="1" applyAlignment="1">
      <alignment wrapText="1"/>
    </xf>
    <xf numFmtId="164" fontId="13" fillId="0" borderId="0" xfId="0" applyNumberFormat="1" applyFont="1"/>
    <xf numFmtId="164" fontId="5" fillId="0" borderId="0" xfId="0" applyNumberFormat="1" applyFont="1"/>
    <xf numFmtId="164" fontId="9" fillId="7" borderId="4" xfId="0" applyNumberFormat="1" applyFont="1" applyFill="1" applyBorder="1" applyAlignment="1">
      <alignment horizontal="center" wrapText="1"/>
    </xf>
    <xf numFmtId="164" fontId="5" fillId="0" borderId="4" xfId="0" applyNumberFormat="1" applyFont="1" applyBorder="1" applyAlignment="1">
      <alignment wrapText="1"/>
    </xf>
    <xf numFmtId="3" fontId="5" fillId="2" borderId="0" xfId="0" applyNumberFormat="1" applyFont="1" applyFill="1"/>
    <xf numFmtId="164" fontId="8" fillId="6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wrapText="1"/>
    </xf>
    <xf numFmtId="166" fontId="8" fillId="8" borderId="16" xfId="1" applyNumberFormat="1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166" fontId="8" fillId="6" borderId="18" xfId="1" applyNumberFormat="1" applyFont="1" applyFill="1" applyBorder="1" applyAlignment="1">
      <alignment wrapText="1"/>
    </xf>
    <xf numFmtId="167" fontId="5" fillId="0" borderId="4" xfId="0" applyNumberFormat="1" applyFont="1" applyBorder="1" applyAlignment="1">
      <alignment wrapText="1"/>
    </xf>
    <xf numFmtId="167" fontId="8" fillId="0" borderId="4" xfId="0" applyNumberFormat="1" applyFont="1" applyBorder="1" applyAlignment="1">
      <alignment wrapText="1"/>
    </xf>
    <xf numFmtId="167" fontId="8" fillId="0" borderId="4" xfId="1" applyNumberFormat="1" applyFont="1" applyBorder="1" applyAlignment="1">
      <alignment wrapText="1"/>
    </xf>
    <xf numFmtId="167" fontId="5" fillId="0" borderId="4" xfId="1" applyNumberFormat="1" applyFont="1" applyBorder="1" applyAlignment="1">
      <alignment wrapText="1"/>
    </xf>
    <xf numFmtId="167" fontId="8" fillId="0" borderId="4" xfId="1" applyNumberFormat="1" applyFont="1" applyFill="1" applyBorder="1" applyAlignment="1">
      <alignment wrapText="1"/>
    </xf>
    <xf numFmtId="166" fontId="8" fillId="8" borderId="0" xfId="1" applyNumberFormat="1" applyFont="1" applyFill="1" applyBorder="1" applyAlignment="1">
      <alignment wrapText="1"/>
    </xf>
    <xf numFmtId="168" fontId="8" fillId="8" borderId="0" xfId="1" applyNumberFormat="1" applyFont="1" applyFill="1" applyBorder="1" applyAlignment="1">
      <alignment wrapText="1"/>
    </xf>
    <xf numFmtId="166" fontId="8" fillId="0" borderId="0" xfId="1" applyNumberFormat="1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166" fontId="8" fillId="9" borderId="0" xfId="1" applyNumberFormat="1" applyFont="1" applyFill="1" applyBorder="1" applyAlignment="1">
      <alignment wrapText="1"/>
    </xf>
    <xf numFmtId="0" fontId="15" fillId="0" borderId="0" xfId="0" applyFont="1"/>
    <xf numFmtId="0" fontId="16" fillId="8" borderId="0" xfId="0" applyFont="1" applyFill="1" applyAlignment="1">
      <alignment wrapText="1"/>
    </xf>
    <xf numFmtId="0" fontId="17" fillId="0" borderId="0" xfId="0" applyFont="1"/>
    <xf numFmtId="3" fontId="5" fillId="0" borderId="0" xfId="0" applyNumberFormat="1" applyFont="1"/>
    <xf numFmtId="0" fontId="8" fillId="2" borderId="0" xfId="0" applyFont="1" applyFill="1" applyAlignment="1">
      <alignment horizontal="center"/>
    </xf>
    <xf numFmtId="0" fontId="5" fillId="9" borderId="0" xfId="0" applyFont="1" applyFill="1"/>
    <xf numFmtId="10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2" fillId="0" borderId="4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9" fontId="19" fillId="2" borderId="4" xfId="0" applyNumberFormat="1" applyFont="1" applyFill="1" applyBorder="1" applyAlignment="1">
      <alignment horizontal="center" wrapText="1"/>
    </xf>
    <xf numFmtId="0" fontId="19" fillId="0" borderId="3" xfId="0" applyFont="1" applyBorder="1" applyAlignment="1">
      <alignment wrapText="1"/>
    </xf>
    <xf numFmtId="9" fontId="5" fillId="2" borderId="0" xfId="0" applyNumberFormat="1" applyFont="1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9" fontId="1" fillId="2" borderId="4" xfId="0" applyNumberFormat="1" applyFont="1" applyFill="1" applyBorder="1" applyAlignment="1">
      <alignment horizontal="center" wrapText="1"/>
    </xf>
    <xf numFmtId="3" fontId="19" fillId="2" borderId="4" xfId="0" applyNumberFormat="1" applyFont="1" applyFill="1" applyBorder="1" applyAlignment="1">
      <alignment wrapText="1"/>
    </xf>
    <xf numFmtId="0" fontId="19" fillId="0" borderId="4" xfId="0" applyFont="1" applyBorder="1" applyAlignment="1">
      <alignment horizontal="center" wrapText="1"/>
    </xf>
    <xf numFmtId="3" fontId="19" fillId="2" borderId="4" xfId="0" applyNumberFormat="1" applyFont="1" applyFill="1" applyBorder="1" applyAlignment="1">
      <alignment horizontal="center" wrapText="1"/>
    </xf>
    <xf numFmtId="165" fontId="19" fillId="2" borderId="1" xfId="1" applyNumberFormat="1" applyFont="1" applyFill="1" applyBorder="1"/>
    <xf numFmtId="0" fontId="20" fillId="0" borderId="0" xfId="0" applyFont="1"/>
    <xf numFmtId="0" fontId="21" fillId="2" borderId="2" xfId="0" applyFont="1" applyFill="1" applyBorder="1" applyAlignment="1">
      <alignment horizontal="center" wrapText="1"/>
    </xf>
    <xf numFmtId="0" fontId="17" fillId="0" borderId="3" xfId="0" applyFont="1" applyBorder="1" applyAlignment="1">
      <alignment wrapText="1"/>
    </xf>
    <xf numFmtId="167" fontId="8" fillId="11" borderId="4" xfId="1" applyNumberFormat="1" applyFont="1" applyFill="1" applyBorder="1" applyAlignment="1">
      <alignment wrapText="1"/>
    </xf>
    <xf numFmtId="167" fontId="16" fillId="11" borderId="4" xfId="1" applyNumberFormat="1" applyFont="1" applyFill="1" applyBorder="1" applyAlignment="1">
      <alignment wrapText="1"/>
    </xf>
    <xf numFmtId="167" fontId="17" fillId="0" borderId="4" xfId="0" applyNumberFormat="1" applyFont="1" applyBorder="1" applyAlignment="1">
      <alignment wrapText="1"/>
    </xf>
    <xf numFmtId="0" fontId="9" fillId="10" borderId="7" xfId="0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center" wrapText="1"/>
    </xf>
    <xf numFmtId="164" fontId="9" fillId="7" borderId="9" xfId="0" applyNumberFormat="1" applyFont="1" applyFill="1" applyBorder="1" applyAlignment="1">
      <alignment horizontal="center" wrapText="1"/>
    </xf>
    <xf numFmtId="164" fontId="9" fillId="7" borderId="10" xfId="0" applyNumberFormat="1" applyFont="1" applyFill="1" applyBorder="1" applyAlignment="1">
      <alignment horizontal="center" wrapText="1"/>
    </xf>
    <xf numFmtId="164" fontId="9" fillId="7" borderId="11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5" fillId="8" borderId="14" xfId="0" applyFont="1" applyFill="1" applyBorder="1" applyAlignment="1">
      <alignment horizontal="left" wrapText="1"/>
    </xf>
    <xf numFmtId="0" fontId="5" fillId="8" borderId="7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wrapText="1"/>
    </xf>
    <xf numFmtId="3" fontId="19" fillId="0" borderId="4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19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/>
    <xf numFmtId="165" fontId="19" fillId="0" borderId="1" xfId="0" applyNumberFormat="1" applyFont="1" applyFill="1" applyBorder="1"/>
    <xf numFmtId="9" fontId="7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36</xdr:row>
          <xdr:rowOff>139700</xdr:rowOff>
        </xdr:from>
        <xdr:to>
          <xdr:col>11</xdr:col>
          <xdr:colOff>425450</xdr:colOff>
          <xdr:row>46</xdr:row>
          <xdr:rowOff>177800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wanna Sayruamyat" id="{56A50845-FCC7-4A41-9901-5DB635FEDA19}" userId="85ad2ddab46709ef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4-08-30T08:54:27.60" personId="{56A50845-FCC7-4A41-9901-5DB635FEDA19}" id="{82454436-3EEE-421D-B600-16EAE3706040}">
    <text xml:space="preserve">ได้ใช้ฟรี แต่ที่ฟาร์มไม่มีโดรนอยู่ใช่หรือไม่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7903-9309-174F-99CF-A5300219B81A}">
  <sheetPr>
    <tabColor rgb="FFC00000"/>
  </sheetPr>
  <dimension ref="A1:P30"/>
  <sheetViews>
    <sheetView tabSelected="1" zoomScaleNormal="100" workbookViewId="0">
      <selection activeCell="M18" sqref="M18"/>
    </sheetView>
  </sheetViews>
  <sheetFormatPr defaultColWidth="8.81640625" defaultRowHeight="24"/>
  <cols>
    <col min="1" max="1" width="20.1796875" style="1" customWidth="1"/>
    <col min="2" max="2" width="9.81640625" style="1" bestFit="1" customWidth="1"/>
    <col min="3" max="3" width="11.26953125" style="1" bestFit="1" customWidth="1"/>
    <col min="4" max="4" width="12.453125" style="1" customWidth="1"/>
    <col min="5" max="5" width="11.453125" style="1" bestFit="1" customWidth="1"/>
    <col min="6" max="6" width="10.1796875" style="1" bestFit="1" customWidth="1"/>
    <col min="7" max="7" width="10.1796875" style="1" customWidth="1"/>
    <col min="8" max="8" width="11.453125" style="1" customWidth="1"/>
    <col min="9" max="9" width="9.81640625" style="1" customWidth="1"/>
    <col min="10" max="10" width="10" style="1" customWidth="1"/>
    <col min="11" max="11" width="11.08984375" style="1" customWidth="1"/>
    <col min="12" max="12" width="13.90625" style="1" customWidth="1"/>
    <col min="13" max="13" width="11.1796875" style="1" bestFit="1" customWidth="1"/>
    <col min="14" max="14" width="10.90625" style="1" bestFit="1" customWidth="1"/>
    <col min="15" max="15" width="14.453125" style="1" customWidth="1"/>
    <col min="16" max="16" width="11.54296875" customWidth="1"/>
  </cols>
  <sheetData>
    <row r="1" spans="1:16" ht="30">
      <c r="A1" s="49" t="s">
        <v>112</v>
      </c>
    </row>
    <row r="2" spans="1:16" ht="30">
      <c r="A2" s="51" t="s">
        <v>88</v>
      </c>
    </row>
    <row r="3" spans="1:16">
      <c r="A3" s="1" t="s">
        <v>34</v>
      </c>
      <c r="B3" s="18">
        <v>6</v>
      </c>
      <c r="C3" s="1" t="s">
        <v>35</v>
      </c>
    </row>
    <row r="4" spans="1:16">
      <c r="H4" s="79" t="s">
        <v>120</v>
      </c>
    </row>
    <row r="5" spans="1:16" s="2" customFormat="1" ht="72">
      <c r="A5" s="44" t="s">
        <v>0</v>
      </c>
      <c r="B5" s="45" t="s">
        <v>154</v>
      </c>
      <c r="C5" s="45" t="s">
        <v>1</v>
      </c>
      <c r="D5" s="45" t="s">
        <v>23</v>
      </c>
      <c r="E5" s="45" t="s">
        <v>24</v>
      </c>
      <c r="F5" s="45" t="s">
        <v>2</v>
      </c>
      <c r="G5" s="45" t="s">
        <v>159</v>
      </c>
      <c r="H5" s="45" t="s">
        <v>3</v>
      </c>
      <c r="I5" s="45" t="s">
        <v>4</v>
      </c>
      <c r="J5" s="45" t="s">
        <v>87</v>
      </c>
      <c r="K5" s="44" t="s">
        <v>86</v>
      </c>
      <c r="L5" s="46" t="s">
        <v>5</v>
      </c>
      <c r="M5" s="46" t="s">
        <v>6</v>
      </c>
      <c r="N5" s="47" t="s">
        <v>32</v>
      </c>
      <c r="O5" s="48" t="s">
        <v>21</v>
      </c>
      <c r="P5" s="48" t="s">
        <v>33</v>
      </c>
    </row>
    <row r="6" spans="1:16">
      <c r="A6" s="4" t="s">
        <v>123</v>
      </c>
      <c r="B6" s="90"/>
      <c r="C6" s="12"/>
      <c r="D6" s="16"/>
      <c r="E6" s="16"/>
      <c r="F6" s="17"/>
      <c r="G6" s="17"/>
      <c r="H6" s="12"/>
      <c r="I6" s="121" t="e">
        <f>(E6-H6*D6)/F6</f>
        <v>#DIV/0!</v>
      </c>
      <c r="J6" s="13"/>
      <c r="K6" s="123" t="e">
        <f>I6*J6</f>
        <v>#DIV/0!</v>
      </c>
      <c r="L6" s="121">
        <f>(C6+H6)/2</f>
        <v>0</v>
      </c>
      <c r="M6" s="121">
        <f>L6*J6*$M$17%</f>
        <v>0</v>
      </c>
      <c r="N6" s="123">
        <f>M6*J6</f>
        <v>0</v>
      </c>
      <c r="O6" s="14"/>
      <c r="P6" s="125">
        <f>J6*O6</f>
        <v>0</v>
      </c>
    </row>
    <row r="7" spans="1:16">
      <c r="A7" s="4" t="s">
        <v>124</v>
      </c>
      <c r="B7" s="90"/>
      <c r="C7" s="12"/>
      <c r="D7" s="16"/>
      <c r="E7" s="16"/>
      <c r="F7" s="17"/>
      <c r="G7" s="17"/>
      <c r="H7" s="12"/>
      <c r="I7" s="121" t="e">
        <f t="shared" ref="I7:I8" si="0">(E7-H7*D7)/F7</f>
        <v>#DIV/0!</v>
      </c>
      <c r="J7" s="13"/>
      <c r="K7" s="123" t="e">
        <f t="shared" ref="K7:K10" si="1">I7*J7</f>
        <v>#DIV/0!</v>
      </c>
      <c r="L7" s="121">
        <f t="shared" ref="L7:L10" si="2">(C7+H7)/2</f>
        <v>0</v>
      </c>
      <c r="M7" s="121">
        <f t="shared" ref="M7:M15" si="3">L7*J7*$M$17%</f>
        <v>0</v>
      </c>
      <c r="N7" s="123">
        <f t="shared" ref="N7:N10" si="4">M7*J7</f>
        <v>0</v>
      </c>
      <c r="O7" s="14"/>
      <c r="P7" s="125">
        <f t="shared" ref="P7:P8" si="5">J7*O7</f>
        <v>0</v>
      </c>
    </row>
    <row r="8" spans="1:16">
      <c r="A8" s="4" t="s">
        <v>125</v>
      </c>
      <c r="B8" s="90"/>
      <c r="C8" s="12"/>
      <c r="D8" s="16"/>
      <c r="E8" s="16"/>
      <c r="F8" s="17"/>
      <c r="G8" s="17"/>
      <c r="H8" s="12"/>
      <c r="I8" s="121" t="e">
        <f t="shared" si="0"/>
        <v>#DIV/0!</v>
      </c>
      <c r="J8" s="13"/>
      <c r="K8" s="123" t="e">
        <f>I8*J8</f>
        <v>#DIV/0!</v>
      </c>
      <c r="L8" s="121">
        <f>(C8+H8)/2</f>
        <v>0</v>
      </c>
      <c r="M8" s="121">
        <f t="shared" si="3"/>
        <v>0</v>
      </c>
      <c r="N8" s="123">
        <f t="shared" si="4"/>
        <v>0</v>
      </c>
      <c r="O8" s="14"/>
      <c r="P8" s="125">
        <f t="shared" si="5"/>
        <v>0</v>
      </c>
    </row>
    <row r="9" spans="1:16">
      <c r="A9" s="4" t="s">
        <v>152</v>
      </c>
      <c r="B9" s="90">
        <v>2565</v>
      </c>
      <c r="C9" s="12"/>
      <c r="D9" s="16"/>
      <c r="E9" s="16"/>
      <c r="F9" s="95"/>
      <c r="G9" s="96"/>
      <c r="H9" s="12"/>
      <c r="I9" s="121" t="e">
        <f t="shared" ref="I9:I15" si="6">+(E9-H9)/F9</f>
        <v>#DIV/0!</v>
      </c>
      <c r="J9" s="102"/>
      <c r="K9" s="123" t="e">
        <f t="shared" si="1"/>
        <v>#DIV/0!</v>
      </c>
      <c r="L9" s="121">
        <f t="shared" si="2"/>
        <v>0</v>
      </c>
      <c r="M9" s="121">
        <f t="shared" si="3"/>
        <v>0</v>
      </c>
      <c r="N9" s="123">
        <f t="shared" si="4"/>
        <v>0</v>
      </c>
      <c r="O9" s="14"/>
      <c r="P9" s="125">
        <f t="shared" ref="P9:P10" si="7">O9*J9</f>
        <v>0</v>
      </c>
    </row>
    <row r="10" spans="1:16">
      <c r="A10" s="4" t="s">
        <v>160</v>
      </c>
      <c r="B10" s="17"/>
      <c r="C10" s="12"/>
      <c r="D10" s="16"/>
      <c r="E10" s="16"/>
      <c r="F10" s="95"/>
      <c r="G10" s="96"/>
      <c r="H10" s="12"/>
      <c r="I10" s="121" t="e">
        <f t="shared" si="6"/>
        <v>#DIV/0!</v>
      </c>
      <c r="J10" s="102"/>
      <c r="K10" s="123" t="e">
        <f t="shared" si="1"/>
        <v>#DIV/0!</v>
      </c>
      <c r="L10" s="121">
        <f t="shared" si="2"/>
        <v>0</v>
      </c>
      <c r="M10" s="121">
        <f t="shared" si="3"/>
        <v>0</v>
      </c>
      <c r="N10" s="123">
        <f t="shared" si="4"/>
        <v>0</v>
      </c>
      <c r="O10" s="14"/>
      <c r="P10" s="125">
        <f t="shared" si="7"/>
        <v>0</v>
      </c>
    </row>
    <row r="11" spans="1:16" s="101" customFormat="1">
      <c r="A11" s="93" t="s">
        <v>153</v>
      </c>
      <c r="B11" s="98">
        <v>2565</v>
      </c>
      <c r="C11" s="97"/>
      <c r="D11" s="99"/>
      <c r="E11" s="99"/>
      <c r="F11" s="91"/>
      <c r="G11" s="92"/>
      <c r="H11" s="97"/>
      <c r="I11" s="122" t="e">
        <f t="shared" si="6"/>
        <v>#DIV/0!</v>
      </c>
      <c r="J11" s="102"/>
      <c r="K11" s="124" t="e">
        <f>I11*J11</f>
        <v>#DIV/0!</v>
      </c>
      <c r="L11" s="122">
        <f>(C11+H11)/2</f>
        <v>0</v>
      </c>
      <c r="M11" s="121">
        <f t="shared" si="3"/>
        <v>0</v>
      </c>
      <c r="N11" s="124">
        <f>M11*J11</f>
        <v>0</v>
      </c>
      <c r="O11" s="100"/>
      <c r="P11" s="126">
        <f>O11*J11</f>
        <v>0</v>
      </c>
    </row>
    <row r="12" spans="1:16">
      <c r="A12" s="93" t="s">
        <v>155</v>
      </c>
      <c r="B12" s="90">
        <v>2565</v>
      </c>
      <c r="C12" s="12"/>
      <c r="D12" s="16"/>
      <c r="E12" s="16"/>
      <c r="F12" s="95"/>
      <c r="G12" s="96"/>
      <c r="H12" s="12"/>
      <c r="I12" s="121" t="e">
        <f t="shared" si="6"/>
        <v>#DIV/0!</v>
      </c>
      <c r="J12" s="102"/>
      <c r="K12" s="121" t="e">
        <f>I12*J12</f>
        <v>#DIV/0!</v>
      </c>
      <c r="L12" s="121">
        <f>(C12+H12)/2</f>
        <v>0</v>
      </c>
      <c r="M12" s="121">
        <f t="shared" si="3"/>
        <v>0</v>
      </c>
      <c r="N12" s="123">
        <f>M12*J12</f>
        <v>0</v>
      </c>
      <c r="O12" s="14"/>
      <c r="P12" s="125">
        <f>O12*J12</f>
        <v>0</v>
      </c>
    </row>
    <row r="13" spans="1:16">
      <c r="A13" s="4" t="s">
        <v>156</v>
      </c>
      <c r="B13" s="90">
        <v>2560</v>
      </c>
      <c r="C13" s="12"/>
      <c r="D13" s="16"/>
      <c r="E13" s="16"/>
      <c r="F13" s="95"/>
      <c r="G13" s="96"/>
      <c r="H13" s="12"/>
      <c r="I13" s="121" t="e">
        <f t="shared" si="6"/>
        <v>#DIV/0!</v>
      </c>
      <c r="J13" s="102"/>
      <c r="K13" s="123" t="e">
        <f>I13*J13</f>
        <v>#DIV/0!</v>
      </c>
      <c r="L13" s="121">
        <f>(C13+H13)/2</f>
        <v>0</v>
      </c>
      <c r="M13" s="121">
        <f t="shared" si="3"/>
        <v>0</v>
      </c>
      <c r="N13" s="123">
        <f>M13*J13</f>
        <v>0</v>
      </c>
      <c r="O13" s="14"/>
      <c r="P13" s="125">
        <f>O13*J13</f>
        <v>0</v>
      </c>
    </row>
    <row r="14" spans="1:16">
      <c r="A14" s="4" t="s">
        <v>157</v>
      </c>
      <c r="B14" s="90">
        <v>2560</v>
      </c>
      <c r="C14" s="12"/>
      <c r="D14" s="16"/>
      <c r="E14" s="16"/>
      <c r="F14" s="95"/>
      <c r="G14" s="96"/>
      <c r="H14" s="12"/>
      <c r="I14" s="121" t="e">
        <f t="shared" si="6"/>
        <v>#DIV/0!</v>
      </c>
      <c r="J14" s="102"/>
      <c r="K14" s="123" t="e">
        <f>I14*J14</f>
        <v>#DIV/0!</v>
      </c>
      <c r="L14" s="121">
        <f>(C14+H14)/2</f>
        <v>0</v>
      </c>
      <c r="M14" s="121">
        <f t="shared" si="3"/>
        <v>0</v>
      </c>
      <c r="N14" s="123">
        <f>M14*J14</f>
        <v>0</v>
      </c>
      <c r="O14" s="14"/>
      <c r="P14" s="125">
        <f>O14*J14</f>
        <v>0</v>
      </c>
    </row>
    <row r="15" spans="1:16">
      <c r="A15" s="4" t="s">
        <v>158</v>
      </c>
      <c r="B15" s="90">
        <v>2560</v>
      </c>
      <c r="C15" s="12"/>
      <c r="D15" s="16"/>
      <c r="E15" s="16"/>
      <c r="F15" s="95"/>
      <c r="G15" s="96"/>
      <c r="H15" s="12"/>
      <c r="I15" s="121" t="e">
        <f t="shared" si="6"/>
        <v>#DIV/0!</v>
      </c>
      <c r="J15" s="102"/>
      <c r="K15" s="123" t="e">
        <f>I15*J15</f>
        <v>#DIV/0!</v>
      </c>
      <c r="L15" s="121">
        <f>(C15+H15)/2</f>
        <v>0</v>
      </c>
      <c r="M15" s="121">
        <f t="shared" si="3"/>
        <v>0</v>
      </c>
      <c r="N15" s="123">
        <f>M15*J15</f>
        <v>0</v>
      </c>
      <c r="O15" s="14"/>
      <c r="P15" s="125">
        <f>O15*J15</f>
        <v>0</v>
      </c>
    </row>
    <row r="16" spans="1:16">
      <c r="A16" s="4" t="s">
        <v>161</v>
      </c>
      <c r="B16" s="90"/>
      <c r="C16" s="6" t="s">
        <v>0</v>
      </c>
      <c r="D16" s="6"/>
      <c r="E16" s="5">
        <f>SUM(E6:E15)</f>
        <v>0</v>
      </c>
      <c r="F16" s="6" t="s">
        <v>0</v>
      </c>
      <c r="G16" s="6"/>
      <c r="H16" s="6" t="s">
        <v>0</v>
      </c>
      <c r="I16" s="6" t="s">
        <v>0</v>
      </c>
      <c r="J16" s="3" t="s">
        <v>0</v>
      </c>
      <c r="K16" s="15" t="e">
        <f>SUM(K6:K15)</f>
        <v>#DIV/0!</v>
      </c>
      <c r="L16" s="6" t="s">
        <v>0</v>
      </c>
      <c r="M16" s="6" t="s">
        <v>0</v>
      </c>
      <c r="N16" s="15">
        <f>SUM(N6:N15)</f>
        <v>0</v>
      </c>
      <c r="O16" s="11"/>
      <c r="P16" s="15">
        <f>SUM(P6:P15)</f>
        <v>0</v>
      </c>
    </row>
    <row r="17" spans="1:16">
      <c r="A17" s="8"/>
      <c r="B17" s="8"/>
      <c r="C17" s="8"/>
      <c r="D17" s="8"/>
      <c r="E17" s="8"/>
      <c r="F17" s="8"/>
      <c r="G17" s="8"/>
      <c r="H17" s="8"/>
      <c r="I17" s="8"/>
      <c r="L17" s="8" t="s">
        <v>77</v>
      </c>
      <c r="M17" s="127">
        <f>'CBA -ข้อมูลจากบันทึกของฟาร์ม'!AE13</f>
        <v>0</v>
      </c>
      <c r="N17" s="8" t="s">
        <v>25</v>
      </c>
      <c r="P17" s="1"/>
    </row>
    <row r="18" spans="1:16">
      <c r="L18" s="18"/>
    </row>
    <row r="20" spans="1:16">
      <c r="C20" s="7"/>
    </row>
    <row r="21" spans="1:16">
      <c r="C21" s="7"/>
    </row>
    <row r="22" spans="1:16">
      <c r="C22" s="7"/>
    </row>
    <row r="23" spans="1:16">
      <c r="C23" s="7"/>
    </row>
    <row r="24" spans="1:16">
      <c r="C24" s="7"/>
    </row>
    <row r="25" spans="1:16">
      <c r="C25" s="7"/>
    </row>
    <row r="26" spans="1:16">
      <c r="C26" s="7"/>
    </row>
    <row r="27" spans="1:16">
      <c r="C27" s="7"/>
    </row>
    <row r="28" spans="1:16">
      <c r="C28" s="7"/>
    </row>
    <row r="29" spans="1:16">
      <c r="C29" s="7"/>
    </row>
    <row r="30" spans="1:16">
      <c r="D30" s="7"/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49C1-58CB-4AC2-97C9-ECC00745113E}">
  <sheetPr>
    <tabColor rgb="FFC00000"/>
  </sheetPr>
  <dimension ref="A1:AJ51"/>
  <sheetViews>
    <sheetView topLeftCell="A15" zoomScaleNormal="100" workbookViewId="0">
      <pane xSplit="1" topLeftCell="E1" activePane="topRight" state="frozen"/>
      <selection pane="topRight" activeCell="E40" sqref="E40"/>
    </sheetView>
  </sheetViews>
  <sheetFormatPr defaultColWidth="8.81640625" defaultRowHeight="24"/>
  <cols>
    <col min="1" max="1" width="38.1796875" style="9" customWidth="1"/>
    <col min="2" max="2" width="15.26953125" style="56" bestFit="1" customWidth="1"/>
    <col min="3" max="3" width="14.26953125" style="56" bestFit="1" customWidth="1"/>
    <col min="4" max="4" width="14.453125" style="56" bestFit="1" customWidth="1"/>
    <col min="5" max="5" width="15.26953125" style="56" customWidth="1"/>
    <col min="6" max="16" width="13.453125" style="56" customWidth="1"/>
    <col min="17" max="17" width="13.453125" style="9" bestFit="1" customWidth="1"/>
    <col min="18" max="18" width="13.81640625" style="9" bestFit="1" customWidth="1"/>
    <col min="19" max="19" width="14" style="9" bestFit="1" customWidth="1"/>
    <col min="20" max="20" width="8.81640625" style="9"/>
    <col min="21" max="21" width="19.36328125" style="9" customWidth="1"/>
    <col min="22" max="22" width="9" style="9" customWidth="1"/>
    <col min="23" max="23" width="13.1796875" style="9" customWidth="1"/>
    <col min="24" max="24" width="10" style="9" customWidth="1"/>
    <col min="25" max="25" width="15.08984375" style="9" customWidth="1"/>
    <col min="26" max="26" width="18.26953125" style="9" customWidth="1"/>
    <col min="27" max="27" width="11.1796875" style="9" customWidth="1"/>
    <col min="28" max="28" width="8.81640625" style="9"/>
    <col min="29" max="29" width="2" style="9" customWidth="1"/>
    <col min="30" max="30" width="22.7265625" style="9" customWidth="1"/>
    <col min="31" max="33" width="8.81640625" style="9"/>
    <col min="34" max="34" width="21.453125" style="9" customWidth="1"/>
    <col min="35" max="16384" width="8.81640625" style="9"/>
  </cols>
  <sheetData>
    <row r="1" spans="1:36" ht="33.5" customHeight="1">
      <c r="A1" s="50" t="s">
        <v>164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6" ht="27.5" customHeight="1">
      <c r="S2" s="9" t="s">
        <v>162</v>
      </c>
      <c r="U2" s="31" t="s">
        <v>85</v>
      </c>
      <c r="V2" s="32" t="s">
        <v>127</v>
      </c>
      <c r="W2" s="32"/>
      <c r="Y2" s="31" t="s">
        <v>84</v>
      </c>
      <c r="Z2" s="32"/>
      <c r="AA2" s="32"/>
      <c r="AD2" s="32" t="s">
        <v>89</v>
      </c>
      <c r="AE2" s="32"/>
      <c r="AF2" s="32"/>
      <c r="AH2" s="32" t="s">
        <v>100</v>
      </c>
      <c r="AI2" s="32"/>
      <c r="AJ2" s="32"/>
    </row>
    <row r="3" spans="1:36">
      <c r="A3" s="53" t="s">
        <v>7</v>
      </c>
      <c r="B3" s="109" t="s">
        <v>96</v>
      </c>
      <c r="C3" s="110"/>
      <c r="D3" s="111"/>
      <c r="E3" s="110" t="s">
        <v>95</v>
      </c>
      <c r="F3" s="110"/>
      <c r="G3" s="111"/>
      <c r="H3" s="110" t="s">
        <v>94</v>
      </c>
      <c r="I3" s="110"/>
      <c r="J3" s="111"/>
      <c r="K3" s="110" t="s">
        <v>93</v>
      </c>
      <c r="L3" s="110"/>
      <c r="M3" s="111"/>
      <c r="N3" s="110" t="s">
        <v>92</v>
      </c>
      <c r="O3" s="110"/>
      <c r="P3" s="111"/>
      <c r="Q3" s="107" t="s">
        <v>168</v>
      </c>
      <c r="R3" s="107"/>
      <c r="S3" s="108"/>
      <c r="U3" s="9" t="s">
        <v>58</v>
      </c>
      <c r="V3" s="27"/>
      <c r="W3" s="9" t="s">
        <v>26</v>
      </c>
      <c r="Y3" s="9" t="s">
        <v>65</v>
      </c>
      <c r="Z3" s="21"/>
      <c r="AA3" s="9" t="s">
        <v>27</v>
      </c>
      <c r="AB3" s="10"/>
      <c r="AD3" s="32" t="s">
        <v>85</v>
      </c>
      <c r="AE3" s="32"/>
      <c r="AF3" s="32"/>
      <c r="AH3" s="32" t="s">
        <v>69</v>
      </c>
      <c r="AI3" s="32"/>
      <c r="AJ3" s="32"/>
    </row>
    <row r="4" spans="1:36">
      <c r="A4" s="42" t="s">
        <v>0</v>
      </c>
      <c r="B4" s="57" t="s">
        <v>90</v>
      </c>
      <c r="C4" s="57" t="s">
        <v>91</v>
      </c>
      <c r="D4" s="57" t="s">
        <v>39</v>
      </c>
      <c r="E4" s="57" t="s">
        <v>90</v>
      </c>
      <c r="F4" s="57" t="s">
        <v>91</v>
      </c>
      <c r="G4" s="57" t="s">
        <v>39</v>
      </c>
      <c r="H4" s="57" t="s">
        <v>90</v>
      </c>
      <c r="I4" s="57" t="s">
        <v>91</v>
      </c>
      <c r="J4" s="57" t="s">
        <v>39</v>
      </c>
      <c r="K4" s="57" t="s">
        <v>90</v>
      </c>
      <c r="L4" s="57" t="s">
        <v>91</v>
      </c>
      <c r="M4" s="57" t="s">
        <v>39</v>
      </c>
      <c r="N4" s="57" t="s">
        <v>90</v>
      </c>
      <c r="O4" s="57" t="s">
        <v>91</v>
      </c>
      <c r="P4" s="57" t="s">
        <v>39</v>
      </c>
      <c r="Q4" s="43" t="s">
        <v>8</v>
      </c>
      <c r="R4" s="43" t="s">
        <v>9</v>
      </c>
      <c r="S4" s="43" t="s">
        <v>10</v>
      </c>
      <c r="U4" s="9" t="s">
        <v>37</v>
      </c>
      <c r="V4" s="27"/>
      <c r="W4" s="20" t="s">
        <v>38</v>
      </c>
      <c r="Y4" s="9" t="s">
        <v>66</v>
      </c>
      <c r="Z4" s="19"/>
      <c r="AA4" s="9" t="s">
        <v>47</v>
      </c>
      <c r="AB4" s="10"/>
      <c r="AD4" s="9" t="s">
        <v>98</v>
      </c>
      <c r="AE4" s="23"/>
      <c r="AF4" s="9" t="s">
        <v>27</v>
      </c>
      <c r="AH4" s="9" t="s">
        <v>165</v>
      </c>
      <c r="AI4" s="59">
        <v>18000</v>
      </c>
      <c r="AJ4" s="9" t="s">
        <v>27</v>
      </c>
    </row>
    <row r="5" spans="1:36">
      <c r="A5" s="40" t="s">
        <v>11</v>
      </c>
      <c r="B5" s="41">
        <f t="shared" ref="B5:S5" si="0">SUM(B7:B25)</f>
        <v>0</v>
      </c>
      <c r="C5" s="41">
        <f t="shared" si="0"/>
        <v>0</v>
      </c>
      <c r="D5" s="41">
        <f t="shared" si="0"/>
        <v>0</v>
      </c>
      <c r="E5" s="41">
        <f t="shared" si="0"/>
        <v>0</v>
      </c>
      <c r="F5" s="41">
        <f t="shared" si="0"/>
        <v>0</v>
      </c>
      <c r="G5" s="41">
        <f t="shared" si="0"/>
        <v>0</v>
      </c>
      <c r="H5" s="41">
        <f t="shared" si="0"/>
        <v>0</v>
      </c>
      <c r="I5" s="41">
        <f t="shared" si="0"/>
        <v>0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0</v>
      </c>
      <c r="U5" s="30" t="s">
        <v>39</v>
      </c>
      <c r="V5" s="37">
        <f>V3*V4</f>
        <v>0</v>
      </c>
      <c r="W5" s="38" t="s">
        <v>40</v>
      </c>
      <c r="X5" s="20"/>
      <c r="Z5" s="10"/>
      <c r="AD5" s="9" t="s">
        <v>163</v>
      </c>
      <c r="AE5" s="23"/>
      <c r="AF5" s="9" t="s">
        <v>27</v>
      </c>
      <c r="AH5" s="9" t="s">
        <v>166</v>
      </c>
      <c r="AI5" s="59">
        <v>6000</v>
      </c>
      <c r="AJ5" s="9" t="s">
        <v>27</v>
      </c>
    </row>
    <row r="6" spans="1:36">
      <c r="A6" s="28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35" t="s">
        <v>0</v>
      </c>
      <c r="R6" s="35" t="s">
        <v>0</v>
      </c>
      <c r="S6" s="35" t="s">
        <v>22</v>
      </c>
      <c r="U6" s="9" t="s">
        <v>49</v>
      </c>
      <c r="V6" s="19"/>
      <c r="W6" s="20" t="s">
        <v>50</v>
      </c>
      <c r="X6" s="20"/>
      <c r="Y6" s="31" t="s">
        <v>69</v>
      </c>
      <c r="Z6" s="32"/>
      <c r="AA6" s="32"/>
      <c r="AE6" s="23"/>
    </row>
    <row r="7" spans="1:36">
      <c r="A7" s="29" t="s">
        <v>97</v>
      </c>
      <c r="B7" s="69">
        <f>AE4*V3</f>
        <v>0</v>
      </c>
      <c r="C7" s="70"/>
      <c r="D7" s="69">
        <f>B7+C7</f>
        <v>0</v>
      </c>
      <c r="E7" s="70"/>
      <c r="F7" s="70"/>
      <c r="G7" s="69">
        <f>E7+F7</f>
        <v>0</v>
      </c>
      <c r="H7" s="70"/>
      <c r="I7" s="70"/>
      <c r="J7" s="69">
        <f>H7+I7</f>
        <v>0</v>
      </c>
      <c r="K7" s="70"/>
      <c r="L7" s="70"/>
      <c r="M7" s="69">
        <f>K7+L7</f>
        <v>0</v>
      </c>
      <c r="N7" s="70"/>
      <c r="O7" s="70"/>
      <c r="P7" s="69">
        <f>N7+O7</f>
        <v>0</v>
      </c>
      <c r="Q7" s="71"/>
      <c r="R7" s="71"/>
      <c r="S7" s="69">
        <f>Q7+R7</f>
        <v>0</v>
      </c>
      <c r="U7" s="9" t="s">
        <v>174</v>
      </c>
      <c r="V7" s="19"/>
      <c r="W7" s="20" t="s">
        <v>175</v>
      </c>
      <c r="X7" s="20"/>
      <c r="Y7" s="22"/>
      <c r="Z7" s="9" t="s">
        <v>131</v>
      </c>
      <c r="AA7" s="9" t="s">
        <v>54</v>
      </c>
      <c r="AD7" s="32" t="s">
        <v>99</v>
      </c>
      <c r="AE7" s="32"/>
      <c r="AF7" s="32"/>
    </row>
    <row r="8" spans="1:36">
      <c r="A8" s="29" t="s">
        <v>167</v>
      </c>
      <c r="B8" s="69">
        <f>AE5*V3</f>
        <v>0</v>
      </c>
      <c r="C8" s="70"/>
      <c r="D8" s="69">
        <f>B8+C8</f>
        <v>0</v>
      </c>
      <c r="E8" s="70"/>
      <c r="F8" s="70"/>
      <c r="G8" s="69">
        <f t="shared" ref="G8:G9" si="1">E8+F8</f>
        <v>0</v>
      </c>
      <c r="H8" s="70"/>
      <c r="I8" s="70"/>
      <c r="J8" s="69">
        <f t="shared" ref="J8:J9" si="2">H8+I8</f>
        <v>0</v>
      </c>
      <c r="K8" s="70"/>
      <c r="L8" s="70"/>
      <c r="M8" s="69">
        <f t="shared" ref="M8:M9" si="3">K8+L8</f>
        <v>0</v>
      </c>
      <c r="N8" s="70"/>
      <c r="O8" s="70"/>
      <c r="P8" s="69">
        <f t="shared" ref="P8:P9" si="4">N8+O8</f>
        <v>0</v>
      </c>
      <c r="Q8" s="71"/>
      <c r="R8" s="71"/>
      <c r="S8" s="69">
        <f t="shared" ref="S8:S9" si="5">Q8+R8</f>
        <v>0</v>
      </c>
      <c r="U8" s="9" t="s">
        <v>51</v>
      </c>
      <c r="V8" s="19"/>
      <c r="W8" s="20" t="s">
        <v>52</v>
      </c>
      <c r="X8" s="10"/>
      <c r="Y8" s="9" t="s">
        <v>132</v>
      </c>
      <c r="Z8" s="19"/>
      <c r="AA8" s="84"/>
      <c r="AD8" s="9" t="s">
        <v>36</v>
      </c>
      <c r="AE8" s="59"/>
      <c r="AF8" s="9" t="s">
        <v>27</v>
      </c>
    </row>
    <row r="9" spans="1:36">
      <c r="A9" s="29" t="s">
        <v>128</v>
      </c>
      <c r="B9" s="69">
        <f>AI4*V3</f>
        <v>0</v>
      </c>
      <c r="C9" s="69">
        <f>AI5*V3</f>
        <v>0</v>
      </c>
      <c r="D9" s="69">
        <f t="shared" ref="D9:D11" si="6">B9+C9</f>
        <v>0</v>
      </c>
      <c r="E9" s="106">
        <f>B9</f>
        <v>0</v>
      </c>
      <c r="F9" s="106">
        <f>C9</f>
        <v>0</v>
      </c>
      <c r="G9" s="106">
        <f t="shared" si="1"/>
        <v>0</v>
      </c>
      <c r="H9" s="106">
        <f>B9</f>
        <v>0</v>
      </c>
      <c r="I9" s="106">
        <f>C9</f>
        <v>0</v>
      </c>
      <c r="J9" s="106">
        <f t="shared" si="2"/>
        <v>0</v>
      </c>
      <c r="K9" s="106">
        <f>B9</f>
        <v>0</v>
      </c>
      <c r="L9" s="106">
        <f>C9</f>
        <v>0</v>
      </c>
      <c r="M9" s="106">
        <f t="shared" si="3"/>
        <v>0</v>
      </c>
      <c r="N9" s="106">
        <f>K9</f>
        <v>0</v>
      </c>
      <c r="O9" s="106">
        <f>L9</f>
        <v>0</v>
      </c>
      <c r="P9" s="69">
        <f t="shared" si="4"/>
        <v>0</v>
      </c>
      <c r="Q9" s="105">
        <f>Z11*V3</f>
        <v>0</v>
      </c>
      <c r="R9" s="104"/>
      <c r="S9" s="69">
        <f t="shared" si="5"/>
        <v>0</v>
      </c>
      <c r="U9" s="9" t="s">
        <v>39</v>
      </c>
      <c r="V9" s="52">
        <f>V6*V8</f>
        <v>0</v>
      </c>
      <c r="W9" s="20" t="s">
        <v>53</v>
      </c>
      <c r="X9" s="10"/>
      <c r="Y9" s="9" t="s">
        <v>133</v>
      </c>
      <c r="Z9" s="19"/>
      <c r="AA9" s="84"/>
      <c r="AD9" s="9" t="s">
        <v>41</v>
      </c>
      <c r="AE9" s="59"/>
      <c r="AF9" s="9" t="s">
        <v>27</v>
      </c>
    </row>
    <row r="10" spans="1:36">
      <c r="A10" s="29" t="s">
        <v>172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1">
        <f>200*V3</f>
        <v>0</v>
      </c>
      <c r="R10" s="71"/>
      <c r="S10" s="69"/>
      <c r="U10" s="81" t="s">
        <v>126</v>
      </c>
      <c r="V10" s="21"/>
      <c r="W10" s="20"/>
      <c r="X10" s="10"/>
      <c r="Y10" s="9" t="s">
        <v>134</v>
      </c>
      <c r="Z10" s="19"/>
      <c r="AA10" s="84"/>
    </row>
    <row r="11" spans="1:36">
      <c r="A11" s="29" t="s">
        <v>129</v>
      </c>
      <c r="B11" s="69"/>
      <c r="C11" s="69"/>
      <c r="D11" s="69">
        <f t="shared" si="6"/>
        <v>0</v>
      </c>
      <c r="E11" s="69"/>
      <c r="F11" s="69"/>
      <c r="G11" s="69">
        <f t="shared" ref="G11:G25" si="7">E11+F11</f>
        <v>0</v>
      </c>
      <c r="H11" s="69"/>
      <c r="I11" s="69"/>
      <c r="J11" s="69">
        <f t="shared" ref="J11:J25" si="8">H11+I11</f>
        <v>0</v>
      </c>
      <c r="K11" s="69"/>
      <c r="L11" s="69"/>
      <c r="M11" s="69">
        <f t="shared" ref="M11:M25" si="9">K11+L11</f>
        <v>0</v>
      </c>
      <c r="N11" s="69"/>
      <c r="O11" s="69"/>
      <c r="P11" s="69">
        <f t="shared" ref="P11:P25" si="10">N11+O11</f>
        <v>0</v>
      </c>
      <c r="Q11" s="72">
        <f>200*V3</f>
        <v>0</v>
      </c>
      <c r="R11" s="72"/>
      <c r="S11" s="69">
        <f t="shared" ref="S11:S25" si="11">Q11+R11</f>
        <v>0</v>
      </c>
      <c r="V11" s="21"/>
      <c r="W11" s="20"/>
      <c r="X11" s="10"/>
      <c r="Y11" s="22" t="s">
        <v>135</v>
      </c>
      <c r="Z11" s="83"/>
      <c r="AA11" s="22" t="s">
        <v>27</v>
      </c>
      <c r="AD11" s="31" t="s">
        <v>77</v>
      </c>
      <c r="AE11" s="34"/>
      <c r="AF11" s="32"/>
    </row>
    <row r="12" spans="1:36">
      <c r="A12" s="29" t="s">
        <v>173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2">
        <f>200*V3</f>
        <v>0</v>
      </c>
      <c r="R12" s="72"/>
      <c r="S12" s="69"/>
      <c r="U12" s="33" t="s">
        <v>59</v>
      </c>
      <c r="V12" s="34"/>
      <c r="W12" s="34"/>
      <c r="X12" s="10"/>
      <c r="Z12" s="10"/>
      <c r="AD12" s="10" t="s">
        <v>78</v>
      </c>
      <c r="AE12" s="94"/>
      <c r="AF12" s="9" t="s">
        <v>57</v>
      </c>
    </row>
    <row r="13" spans="1:36" ht="24.5" customHeight="1">
      <c r="A13" s="29" t="s">
        <v>67</v>
      </c>
      <c r="B13" s="69"/>
      <c r="C13" s="69"/>
      <c r="D13" s="69">
        <f>B13+C13</f>
        <v>0</v>
      </c>
      <c r="E13" s="69"/>
      <c r="F13" s="69"/>
      <c r="G13" s="69">
        <f t="shared" si="7"/>
        <v>0</v>
      </c>
      <c r="H13" s="69"/>
      <c r="I13" s="69"/>
      <c r="J13" s="69">
        <f t="shared" si="8"/>
        <v>0</v>
      </c>
      <c r="K13" s="69"/>
      <c r="L13" s="69"/>
      <c r="M13" s="69">
        <f t="shared" si="9"/>
        <v>0</v>
      </c>
      <c r="N13" s="69"/>
      <c r="O13" s="69"/>
      <c r="P13" s="69">
        <f t="shared" si="10"/>
        <v>0</v>
      </c>
      <c r="Q13" s="72">
        <f>6000*V3</f>
        <v>0</v>
      </c>
      <c r="R13" s="72"/>
      <c r="S13" s="69">
        <f t="shared" si="11"/>
        <v>0</v>
      </c>
      <c r="U13" s="10" t="s">
        <v>60</v>
      </c>
      <c r="V13" s="19"/>
      <c r="W13" s="20" t="s">
        <v>54</v>
      </c>
      <c r="Y13" s="9" t="s">
        <v>130</v>
      </c>
      <c r="Z13" s="19"/>
      <c r="AA13" s="84"/>
      <c r="AD13" s="10" t="s">
        <v>79</v>
      </c>
      <c r="AE13" s="94"/>
      <c r="AF13" s="9" t="s">
        <v>57</v>
      </c>
    </row>
    <row r="14" spans="1:36">
      <c r="A14" s="103" t="s">
        <v>68</v>
      </c>
      <c r="B14" s="69"/>
      <c r="C14" s="69"/>
      <c r="D14" s="69">
        <f>B14+C14</f>
        <v>0</v>
      </c>
      <c r="E14" s="69"/>
      <c r="F14" s="69"/>
      <c r="G14" s="69">
        <f t="shared" si="7"/>
        <v>0</v>
      </c>
      <c r="H14" s="69"/>
      <c r="I14" s="69"/>
      <c r="J14" s="69">
        <f t="shared" si="8"/>
        <v>0</v>
      </c>
      <c r="K14" s="69"/>
      <c r="L14" s="69"/>
      <c r="M14" s="69">
        <f t="shared" si="9"/>
        <v>0</v>
      </c>
      <c r="N14" s="69"/>
      <c r="O14" s="69"/>
      <c r="P14" s="69">
        <f t="shared" si="10"/>
        <v>0</v>
      </c>
      <c r="Q14" s="72"/>
      <c r="R14" s="72"/>
      <c r="S14" s="69">
        <f t="shared" si="11"/>
        <v>0</v>
      </c>
      <c r="U14" s="10" t="s">
        <v>61</v>
      </c>
      <c r="V14" s="19"/>
      <c r="W14" s="20" t="s">
        <v>54</v>
      </c>
      <c r="Y14" s="9" t="s">
        <v>136</v>
      </c>
      <c r="Z14" s="19"/>
      <c r="AA14" s="9" t="s">
        <v>27</v>
      </c>
      <c r="AE14" s="82"/>
    </row>
    <row r="15" spans="1:36">
      <c r="A15" s="28" t="s">
        <v>13</v>
      </c>
      <c r="B15" s="70"/>
      <c r="C15" s="70"/>
      <c r="D15" s="69"/>
      <c r="E15" s="70"/>
      <c r="F15" s="70"/>
      <c r="G15" s="69"/>
      <c r="H15" s="70"/>
      <c r="I15" s="70"/>
      <c r="J15" s="69"/>
      <c r="K15" s="70"/>
      <c r="L15" s="70"/>
      <c r="M15" s="69"/>
      <c r="N15" s="70"/>
      <c r="O15" s="70"/>
      <c r="P15" s="69"/>
      <c r="Q15" s="73"/>
      <c r="R15" s="73"/>
      <c r="S15" s="69"/>
      <c r="U15" s="10" t="s">
        <v>62</v>
      </c>
      <c r="V15" s="19"/>
      <c r="W15" s="20" t="s">
        <v>54</v>
      </c>
      <c r="Z15" s="19"/>
      <c r="AE15" s="82"/>
    </row>
    <row r="16" spans="1:36">
      <c r="A16" s="29" t="s">
        <v>14</v>
      </c>
      <c r="B16" s="69"/>
      <c r="C16" s="69"/>
      <c r="D16" s="69">
        <f>B16+C16</f>
        <v>0</v>
      </c>
      <c r="E16" s="69"/>
      <c r="F16" s="69"/>
      <c r="G16" s="69">
        <f t="shared" si="7"/>
        <v>0</v>
      </c>
      <c r="H16" s="69"/>
      <c r="I16" s="69"/>
      <c r="J16" s="69">
        <f t="shared" si="8"/>
        <v>0</v>
      </c>
      <c r="K16" s="69"/>
      <c r="L16" s="69"/>
      <c r="M16" s="69">
        <f t="shared" si="9"/>
        <v>0</v>
      </c>
      <c r="N16" s="69"/>
      <c r="O16" s="69"/>
      <c r="P16" s="69">
        <f t="shared" si="10"/>
        <v>0</v>
      </c>
      <c r="Q16" s="72"/>
      <c r="R16" s="72">
        <f>V45</f>
        <v>0</v>
      </c>
      <c r="S16" s="69">
        <f t="shared" si="11"/>
        <v>0</v>
      </c>
      <c r="U16" s="10" t="s">
        <v>63</v>
      </c>
      <c r="V16" s="19"/>
      <c r="W16" s="20" t="s">
        <v>54</v>
      </c>
      <c r="Y16" s="10" t="s">
        <v>42</v>
      </c>
      <c r="Z16" s="19"/>
      <c r="AE16" s="82"/>
    </row>
    <row r="17" spans="1:28">
      <c r="A17" s="29" t="s">
        <v>169</v>
      </c>
      <c r="B17" s="69"/>
      <c r="C17" s="69"/>
      <c r="D17" s="69">
        <f>B17+C17</f>
        <v>0</v>
      </c>
      <c r="E17" s="69"/>
      <c r="F17" s="69"/>
      <c r="G17" s="69">
        <f t="shared" si="7"/>
        <v>0</v>
      </c>
      <c r="H17" s="69"/>
      <c r="I17" s="69"/>
      <c r="J17" s="69">
        <f t="shared" si="8"/>
        <v>0</v>
      </c>
      <c r="K17" s="69"/>
      <c r="L17" s="69"/>
      <c r="M17" s="69">
        <f t="shared" si="9"/>
        <v>0</v>
      </c>
      <c r="N17" s="69"/>
      <c r="O17" s="69"/>
      <c r="P17" s="69">
        <f t="shared" si="10"/>
        <v>0</v>
      </c>
      <c r="Q17" s="72"/>
      <c r="R17" s="72"/>
      <c r="S17" s="69">
        <f t="shared" si="11"/>
        <v>0</v>
      </c>
      <c r="U17" s="37" t="s">
        <v>64</v>
      </c>
      <c r="V17" s="39"/>
      <c r="W17" s="38" t="s">
        <v>54</v>
      </c>
      <c r="Y17" s="9" t="s">
        <v>137</v>
      </c>
      <c r="Z17" s="19"/>
      <c r="AA17" s="9" t="s">
        <v>27</v>
      </c>
    </row>
    <row r="18" spans="1:28">
      <c r="A18" s="29" t="s">
        <v>170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2">
        <f>+AA33</f>
        <v>0</v>
      </c>
      <c r="R18" s="72"/>
      <c r="S18" s="69">
        <f t="shared" si="11"/>
        <v>0</v>
      </c>
      <c r="Y18" s="10" t="s">
        <v>70</v>
      </c>
      <c r="Z18" s="19"/>
      <c r="AA18" s="9" t="s">
        <v>71</v>
      </c>
    </row>
    <row r="19" spans="1:28">
      <c r="A19" s="29" t="s">
        <v>171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2">
        <f>V38</f>
        <v>0</v>
      </c>
      <c r="R19" s="72"/>
      <c r="S19" s="69">
        <f t="shared" si="11"/>
        <v>0</v>
      </c>
      <c r="Z19" s="10"/>
    </row>
    <row r="20" spans="1:28">
      <c r="A20" s="29" t="s">
        <v>121</v>
      </c>
      <c r="B20" s="69">
        <f>AE8*V3</f>
        <v>0</v>
      </c>
      <c r="C20" s="69"/>
      <c r="D20" s="69">
        <f t="shared" ref="D20:D25" si="12">B20+C20</f>
        <v>0</v>
      </c>
      <c r="E20" s="69"/>
      <c r="F20" s="69"/>
      <c r="G20" s="69">
        <f t="shared" si="7"/>
        <v>0</v>
      </c>
      <c r="H20" s="69"/>
      <c r="I20" s="69"/>
      <c r="J20" s="69">
        <f t="shared" si="8"/>
        <v>0</v>
      </c>
      <c r="K20" s="69"/>
      <c r="L20" s="69"/>
      <c r="M20" s="69">
        <f t="shared" si="9"/>
        <v>0</v>
      </c>
      <c r="N20" s="69"/>
      <c r="O20" s="69"/>
      <c r="P20" s="69">
        <f t="shared" si="10"/>
        <v>0</v>
      </c>
      <c r="Q20" s="72"/>
      <c r="R20" s="72"/>
      <c r="S20" s="69">
        <f t="shared" si="11"/>
        <v>0</v>
      </c>
      <c r="Y20" s="31" t="s">
        <v>73</v>
      </c>
      <c r="Z20" s="34"/>
      <c r="AA20" s="32"/>
    </row>
    <row r="21" spans="1:28">
      <c r="A21" s="103" t="s">
        <v>177</v>
      </c>
      <c r="B21" s="69"/>
      <c r="C21" s="69"/>
      <c r="D21" s="69">
        <f t="shared" si="12"/>
        <v>0</v>
      </c>
      <c r="E21" s="69"/>
      <c r="F21" s="69"/>
      <c r="G21" s="69">
        <f t="shared" si="7"/>
        <v>0</v>
      </c>
      <c r="H21" s="69"/>
      <c r="I21" s="69"/>
      <c r="J21" s="69">
        <f t="shared" si="8"/>
        <v>0</v>
      </c>
      <c r="K21" s="69"/>
      <c r="L21" s="69"/>
      <c r="M21" s="69">
        <f t="shared" si="9"/>
        <v>0</v>
      </c>
      <c r="N21" s="69"/>
      <c r="O21" s="69"/>
      <c r="P21" s="69">
        <f t="shared" si="10"/>
        <v>0</v>
      </c>
      <c r="Q21" s="72">
        <f>18000*V3</f>
        <v>0</v>
      </c>
      <c r="R21" s="72">
        <f>6000*V3</f>
        <v>0</v>
      </c>
      <c r="S21" s="69">
        <f t="shared" si="11"/>
        <v>0</v>
      </c>
      <c r="Y21" s="9" t="s">
        <v>74</v>
      </c>
      <c r="Z21" s="19"/>
      <c r="AA21" s="9" t="s">
        <v>27</v>
      </c>
    </row>
    <row r="22" spans="1:28">
      <c r="A22" s="29" t="s">
        <v>72</v>
      </c>
      <c r="B22" s="69"/>
      <c r="C22" s="69"/>
      <c r="D22" s="69">
        <f t="shared" si="12"/>
        <v>0</v>
      </c>
      <c r="E22" s="69"/>
      <c r="F22" s="69"/>
      <c r="G22" s="69">
        <f t="shared" si="7"/>
        <v>0</v>
      </c>
      <c r="H22" s="69"/>
      <c r="I22" s="69"/>
      <c r="J22" s="69">
        <f t="shared" si="8"/>
        <v>0</v>
      </c>
      <c r="K22" s="69"/>
      <c r="L22" s="69"/>
      <c r="M22" s="69">
        <f t="shared" si="9"/>
        <v>0</v>
      </c>
      <c r="N22" s="69"/>
      <c r="O22" s="69"/>
      <c r="P22" s="69">
        <f t="shared" si="10"/>
        <v>0</v>
      </c>
      <c r="Q22" s="72"/>
      <c r="R22" s="72"/>
      <c r="S22" s="69">
        <f t="shared" si="11"/>
        <v>0</v>
      </c>
      <c r="U22" s="33" t="s">
        <v>83</v>
      </c>
      <c r="V22" s="32"/>
      <c r="W22" s="32"/>
      <c r="Z22" s="19"/>
    </row>
    <row r="23" spans="1:28">
      <c r="A23" s="29" t="s">
        <v>76</v>
      </c>
      <c r="B23" s="69"/>
      <c r="C23" s="69"/>
      <c r="D23" s="69">
        <f t="shared" si="12"/>
        <v>0</v>
      </c>
      <c r="E23" s="69"/>
      <c r="F23" s="69"/>
      <c r="G23" s="69">
        <f t="shared" si="7"/>
        <v>0</v>
      </c>
      <c r="H23" s="69"/>
      <c r="I23" s="69"/>
      <c r="J23" s="69">
        <f t="shared" si="8"/>
        <v>0</v>
      </c>
      <c r="K23" s="69"/>
      <c r="L23" s="69"/>
      <c r="M23" s="69">
        <f t="shared" si="9"/>
        <v>0</v>
      </c>
      <c r="N23" s="69"/>
      <c r="O23" s="69"/>
      <c r="P23" s="69">
        <f t="shared" si="10"/>
        <v>0</v>
      </c>
      <c r="Q23" s="72">
        <f>Z25*V3</f>
        <v>0</v>
      </c>
      <c r="R23" s="72"/>
      <c r="S23" s="69">
        <f t="shared" si="11"/>
        <v>0</v>
      </c>
      <c r="U23" s="33"/>
      <c r="V23" s="32"/>
      <c r="W23" s="32"/>
      <c r="Z23" s="19"/>
    </row>
    <row r="24" spans="1:28">
      <c r="A24" s="29" t="s">
        <v>15</v>
      </c>
      <c r="B24" s="69"/>
      <c r="C24" s="69"/>
      <c r="D24" s="69">
        <f t="shared" si="12"/>
        <v>0</v>
      </c>
      <c r="E24" s="69"/>
      <c r="F24" s="69"/>
      <c r="G24" s="69">
        <f t="shared" si="7"/>
        <v>0</v>
      </c>
      <c r="H24" s="69"/>
      <c r="I24" s="69"/>
      <c r="J24" s="69">
        <f t="shared" si="8"/>
        <v>0</v>
      </c>
      <c r="K24" s="69"/>
      <c r="L24" s="69"/>
      <c r="M24" s="69">
        <f t="shared" si="9"/>
        <v>0</v>
      </c>
      <c r="N24" s="69">
        <f>การลงทุนและค่าเสื่อม!P16</f>
        <v>0</v>
      </c>
      <c r="O24" s="69"/>
      <c r="P24" s="69">
        <f t="shared" si="10"/>
        <v>0</v>
      </c>
      <c r="Q24" s="72">
        <f>การลงทุนและค่าเสื่อม!P16</f>
        <v>0</v>
      </c>
      <c r="R24" s="72"/>
      <c r="S24" s="69">
        <f t="shared" si="11"/>
        <v>0</v>
      </c>
      <c r="U24" s="24" t="s">
        <v>29</v>
      </c>
      <c r="V24" s="21"/>
      <c r="W24" s="10" t="s">
        <v>30</v>
      </c>
      <c r="X24" s="20"/>
      <c r="Z24" s="19"/>
    </row>
    <row r="25" spans="1:28">
      <c r="A25" s="29" t="s">
        <v>16</v>
      </c>
      <c r="B25" s="69"/>
      <c r="C25" s="72">
        <f>+B5*AE12</f>
        <v>0</v>
      </c>
      <c r="D25" s="69">
        <f t="shared" si="12"/>
        <v>0</v>
      </c>
      <c r="E25" s="69"/>
      <c r="F25" s="72">
        <f>+E5*AE12</f>
        <v>0</v>
      </c>
      <c r="G25" s="69">
        <f t="shared" si="7"/>
        <v>0</v>
      </c>
      <c r="H25" s="69"/>
      <c r="I25" s="72">
        <f>H5*AE12</f>
        <v>0</v>
      </c>
      <c r="J25" s="69">
        <f t="shared" si="8"/>
        <v>0</v>
      </c>
      <c r="K25" s="69"/>
      <c r="L25" s="72">
        <f>K5*AE12</f>
        <v>0</v>
      </c>
      <c r="M25" s="69">
        <f t="shared" si="9"/>
        <v>0</v>
      </c>
      <c r="N25" s="69"/>
      <c r="O25" s="72">
        <f>N5*AE12</f>
        <v>0</v>
      </c>
      <c r="P25" s="69">
        <f t="shared" si="10"/>
        <v>0</v>
      </c>
      <c r="Q25" s="72"/>
      <c r="R25" s="72">
        <f>+Q5*0.75%</f>
        <v>0</v>
      </c>
      <c r="S25" s="69">
        <f t="shared" si="11"/>
        <v>0</v>
      </c>
      <c r="U25" s="10" t="s">
        <v>55</v>
      </c>
      <c r="V25" s="25"/>
      <c r="W25" s="10" t="s">
        <v>57</v>
      </c>
      <c r="Y25" s="9" t="s">
        <v>43</v>
      </c>
      <c r="Z25" s="19"/>
      <c r="AA25" s="9" t="s">
        <v>27</v>
      </c>
    </row>
    <row r="26" spans="1:28" ht="20.149999999999999" customHeight="1">
      <c r="A26" s="40" t="s">
        <v>17</v>
      </c>
      <c r="B26" s="41">
        <f t="shared" ref="B26" si="13">SUM(B27:B30)</f>
        <v>0</v>
      </c>
      <c r="C26" s="41" t="e">
        <f>SUM(C27:C30)</f>
        <v>#DIV/0!</v>
      </c>
      <c r="D26" s="41" t="e">
        <f t="shared" ref="D26:O26" si="14">SUM(D27:D30)</f>
        <v>#DIV/0!</v>
      </c>
      <c r="E26" s="41">
        <f t="shared" si="14"/>
        <v>0</v>
      </c>
      <c r="F26" s="41" t="e">
        <f t="shared" si="14"/>
        <v>#DIV/0!</v>
      </c>
      <c r="G26" s="41" t="e">
        <f t="shared" ref="G26" si="15">SUM(G27:G30)</f>
        <v>#DIV/0!</v>
      </c>
      <c r="H26" s="41">
        <f t="shared" si="14"/>
        <v>0</v>
      </c>
      <c r="I26" s="41" t="e">
        <f t="shared" si="14"/>
        <v>#DIV/0!</v>
      </c>
      <c r="J26" s="41" t="e">
        <f t="shared" ref="J26" si="16">SUM(J27:J30)</f>
        <v>#DIV/0!</v>
      </c>
      <c r="K26" s="41">
        <f t="shared" si="14"/>
        <v>0</v>
      </c>
      <c r="L26" s="41" t="e">
        <f t="shared" si="14"/>
        <v>#DIV/0!</v>
      </c>
      <c r="M26" s="41" t="e">
        <f t="shared" ref="M26" si="17">SUM(M27:M30)</f>
        <v>#DIV/0!</v>
      </c>
      <c r="N26" s="41">
        <f t="shared" si="14"/>
        <v>0</v>
      </c>
      <c r="O26" s="41" t="e">
        <f t="shared" si="14"/>
        <v>#DIV/0!</v>
      </c>
      <c r="P26" s="41" t="e">
        <f t="shared" ref="P26" si="18">SUM(P27:P30)</f>
        <v>#DIV/0!</v>
      </c>
      <c r="Q26" s="41">
        <f>SUM(Q27:Q31)</f>
        <v>0</v>
      </c>
      <c r="R26" s="41" t="e">
        <f t="shared" ref="R26" si="19">SUM(R27:R31)</f>
        <v>#DIV/0!</v>
      </c>
      <c r="S26" s="41" t="e">
        <f>SUM(S27:S31)</f>
        <v>#DIV/0!</v>
      </c>
      <c r="U26" s="10"/>
      <c r="V26" s="25"/>
      <c r="W26" s="10"/>
      <c r="Z26" s="19"/>
    </row>
    <row r="27" spans="1:28" ht="26" customHeight="1">
      <c r="A27" s="103" t="s">
        <v>176</v>
      </c>
      <c r="B27" s="36"/>
      <c r="C27" s="36"/>
      <c r="D27" s="36">
        <f>B27+C27</f>
        <v>0</v>
      </c>
      <c r="E27" s="36"/>
      <c r="F27" s="36"/>
      <c r="G27" s="36">
        <f>E27+F27</f>
        <v>0</v>
      </c>
      <c r="H27" s="36"/>
      <c r="I27" s="36"/>
      <c r="J27" s="36">
        <f>H27+I27</f>
        <v>0</v>
      </c>
      <c r="K27" s="36"/>
      <c r="L27" s="36"/>
      <c r="M27" s="36">
        <f>K27+L27</f>
        <v>0</v>
      </c>
      <c r="N27" s="36"/>
      <c r="O27" s="36"/>
      <c r="P27" s="36">
        <f>N27+O27</f>
        <v>0</v>
      </c>
      <c r="Q27" s="36"/>
      <c r="R27" s="36"/>
      <c r="S27" s="36">
        <f>Q27+R27</f>
        <v>0</v>
      </c>
      <c r="U27" s="10" t="s">
        <v>56</v>
      </c>
      <c r="V27" s="25"/>
      <c r="W27" s="10" t="s">
        <v>57</v>
      </c>
    </row>
    <row r="28" spans="1:28">
      <c r="A28" s="29" t="s">
        <v>122</v>
      </c>
      <c r="B28" s="36">
        <f>Z4*V3</f>
        <v>0</v>
      </c>
      <c r="C28" s="36"/>
      <c r="D28" s="36">
        <f t="shared" ref="D28:D30" si="20">B28+C28</f>
        <v>0</v>
      </c>
      <c r="E28" s="36">
        <f>B28</f>
        <v>0</v>
      </c>
      <c r="F28" s="36"/>
      <c r="G28" s="36">
        <f t="shared" ref="G28:G30" si="21">E28+F28</f>
        <v>0</v>
      </c>
      <c r="H28" s="36">
        <f>B28</f>
        <v>0</v>
      </c>
      <c r="I28" s="36"/>
      <c r="J28" s="36">
        <f t="shared" ref="J28:J30" si="22">H28+I28</f>
        <v>0</v>
      </c>
      <c r="K28" s="36">
        <f>B28</f>
        <v>0</v>
      </c>
      <c r="L28" s="36"/>
      <c r="M28" s="36">
        <f t="shared" ref="M28:M30" si="23">K28+L28</f>
        <v>0</v>
      </c>
      <c r="N28" s="36">
        <f>B28</f>
        <v>0</v>
      </c>
      <c r="O28" s="36"/>
      <c r="P28" s="36">
        <f t="shared" ref="P28:P30" si="24">N28+O28</f>
        <v>0</v>
      </c>
      <c r="Q28" s="36">
        <f>V3*Z4</f>
        <v>0</v>
      </c>
      <c r="R28" s="36"/>
      <c r="S28" s="36">
        <f t="shared" ref="S28:S31" si="25">Q28+R28</f>
        <v>0</v>
      </c>
      <c r="U28" s="10"/>
      <c r="V28" s="25"/>
      <c r="W28" s="10"/>
    </row>
    <row r="29" spans="1:28">
      <c r="A29" s="29" t="s">
        <v>18</v>
      </c>
      <c r="B29" s="58"/>
      <c r="C29" s="36" t="e">
        <f>+การลงทุนและค่าเสื่อม!K16</f>
        <v>#DIV/0!</v>
      </c>
      <c r="D29" s="36" t="e">
        <f t="shared" si="20"/>
        <v>#DIV/0!</v>
      </c>
      <c r="E29" s="58"/>
      <c r="F29" s="36" t="e">
        <f>C29</f>
        <v>#DIV/0!</v>
      </c>
      <c r="G29" s="36" t="e">
        <f t="shared" si="21"/>
        <v>#DIV/0!</v>
      </c>
      <c r="H29" s="58"/>
      <c r="I29" s="36" t="e">
        <f>C29</f>
        <v>#DIV/0!</v>
      </c>
      <c r="J29" s="36" t="e">
        <f t="shared" si="22"/>
        <v>#DIV/0!</v>
      </c>
      <c r="K29" s="58"/>
      <c r="L29" s="36" t="e">
        <f>C29</f>
        <v>#DIV/0!</v>
      </c>
      <c r="M29" s="36" t="e">
        <f t="shared" si="23"/>
        <v>#DIV/0!</v>
      </c>
      <c r="N29" s="58"/>
      <c r="O29" s="36" t="e">
        <f>C29</f>
        <v>#DIV/0!</v>
      </c>
      <c r="P29" s="36" t="e">
        <f t="shared" si="24"/>
        <v>#DIV/0!</v>
      </c>
      <c r="Q29" s="36"/>
      <c r="R29" s="36" t="e">
        <f>+การลงทุนและค่าเสื่อม!K16</f>
        <v>#DIV/0!</v>
      </c>
      <c r="S29" s="36" t="e">
        <f t="shared" si="25"/>
        <v>#DIV/0!</v>
      </c>
      <c r="U29" s="22" t="s">
        <v>48</v>
      </c>
      <c r="V29" s="10"/>
      <c r="Z29" s="22" t="s">
        <v>148</v>
      </c>
    </row>
    <row r="30" spans="1:28" ht="24" customHeight="1">
      <c r="A30" s="29" t="s">
        <v>19</v>
      </c>
      <c r="B30" s="36"/>
      <c r="C30" s="36">
        <f>การลงทุนและค่าเสื่อม!N16</f>
        <v>0</v>
      </c>
      <c r="D30" s="36">
        <f t="shared" si="20"/>
        <v>0</v>
      </c>
      <c r="E30" s="36"/>
      <c r="F30" s="36">
        <f>C30</f>
        <v>0</v>
      </c>
      <c r="G30" s="36">
        <f t="shared" si="21"/>
        <v>0</v>
      </c>
      <c r="H30" s="36"/>
      <c r="I30" s="36">
        <f>C30</f>
        <v>0</v>
      </c>
      <c r="J30" s="36">
        <f t="shared" si="22"/>
        <v>0</v>
      </c>
      <c r="K30" s="36"/>
      <c r="L30" s="36">
        <f>C30</f>
        <v>0</v>
      </c>
      <c r="M30" s="36">
        <f t="shared" si="23"/>
        <v>0</v>
      </c>
      <c r="N30" s="36"/>
      <c r="O30" s="36">
        <f>C30</f>
        <v>0</v>
      </c>
      <c r="P30" s="36">
        <f t="shared" si="24"/>
        <v>0</v>
      </c>
      <c r="Q30" s="36"/>
      <c r="R30" s="36">
        <f>+การลงทุนและค่าเสื่อม!N16*AE13</f>
        <v>0</v>
      </c>
      <c r="S30" s="36">
        <f t="shared" si="25"/>
        <v>0</v>
      </c>
      <c r="U30" s="22"/>
      <c r="V30" s="10" t="s">
        <v>142</v>
      </c>
      <c r="W30" s="9" t="s">
        <v>143</v>
      </c>
      <c r="X30" s="9" t="s">
        <v>146</v>
      </c>
      <c r="AB30" s="9" t="s">
        <v>150</v>
      </c>
    </row>
    <row r="31" spans="1:28" ht="24.5" customHeight="1">
      <c r="A31" s="29" t="s">
        <v>105</v>
      </c>
      <c r="B31" s="36"/>
      <c r="C31" s="36"/>
      <c r="D31" s="58"/>
      <c r="E31" s="36"/>
      <c r="F31" s="36"/>
      <c r="G31" s="58"/>
      <c r="H31" s="36"/>
      <c r="I31" s="36"/>
      <c r="J31" s="58"/>
      <c r="K31" s="36"/>
      <c r="L31" s="36"/>
      <c r="M31" s="58"/>
      <c r="N31" s="36"/>
      <c r="O31" s="36"/>
      <c r="P31" s="58"/>
      <c r="Q31" s="36"/>
      <c r="R31" s="36" t="e">
        <f>(P36+M36+J36+G36+D36)*0.117</f>
        <v>#DIV/0!</v>
      </c>
      <c r="S31" s="36" t="e">
        <f t="shared" si="25"/>
        <v>#DIV/0!</v>
      </c>
      <c r="U31" s="9" t="s">
        <v>139</v>
      </c>
      <c r="V31" s="27"/>
      <c r="W31" s="19"/>
      <c r="X31" s="19"/>
      <c r="Y31" s="10"/>
      <c r="Z31" s="85" t="s">
        <v>149</v>
      </c>
      <c r="AA31" s="23"/>
      <c r="AB31" s="9" t="s">
        <v>71</v>
      </c>
    </row>
    <row r="32" spans="1:28">
      <c r="A32" s="67" t="s">
        <v>20</v>
      </c>
      <c r="B32" s="68">
        <f>+B5+B26</f>
        <v>0</v>
      </c>
      <c r="C32" s="68" t="e">
        <f t="shared" ref="C32:S32" si="26">+C5+C26</f>
        <v>#DIV/0!</v>
      </c>
      <c r="D32" s="68" t="e">
        <f t="shared" si="26"/>
        <v>#DIV/0!</v>
      </c>
      <c r="E32" s="68">
        <f t="shared" si="26"/>
        <v>0</v>
      </c>
      <c r="F32" s="68" t="e">
        <f t="shared" si="26"/>
        <v>#DIV/0!</v>
      </c>
      <c r="G32" s="68" t="e">
        <f t="shared" si="26"/>
        <v>#DIV/0!</v>
      </c>
      <c r="H32" s="68">
        <f t="shared" si="26"/>
        <v>0</v>
      </c>
      <c r="I32" s="68" t="e">
        <f t="shared" si="26"/>
        <v>#DIV/0!</v>
      </c>
      <c r="J32" s="68" t="e">
        <f t="shared" si="26"/>
        <v>#DIV/0!</v>
      </c>
      <c r="K32" s="68">
        <f t="shared" si="26"/>
        <v>0</v>
      </c>
      <c r="L32" s="68" t="e">
        <f t="shared" si="26"/>
        <v>#DIV/0!</v>
      </c>
      <c r="M32" s="68" t="e">
        <f t="shared" si="26"/>
        <v>#DIV/0!</v>
      </c>
      <c r="N32" s="68">
        <f t="shared" si="26"/>
        <v>0</v>
      </c>
      <c r="O32" s="68" t="e">
        <f t="shared" si="26"/>
        <v>#DIV/0!</v>
      </c>
      <c r="P32" s="68" t="e">
        <f t="shared" si="26"/>
        <v>#DIV/0!</v>
      </c>
      <c r="Q32" s="68">
        <f t="shared" si="26"/>
        <v>0</v>
      </c>
      <c r="R32" s="68" t="e">
        <f t="shared" si="26"/>
        <v>#DIV/0!</v>
      </c>
      <c r="S32" s="68" t="e">
        <f t="shared" si="26"/>
        <v>#DIV/0!</v>
      </c>
      <c r="U32" s="9" t="s">
        <v>140</v>
      </c>
      <c r="V32" s="27"/>
      <c r="W32" s="19"/>
      <c r="X32" s="19"/>
      <c r="Z32" s="85" t="s">
        <v>141</v>
      </c>
      <c r="AA32" s="23"/>
      <c r="AB32" s="9" t="s">
        <v>71</v>
      </c>
    </row>
    <row r="33" spans="1:28">
      <c r="A33" s="65" t="s">
        <v>116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U33" s="9" t="s">
        <v>141</v>
      </c>
      <c r="V33" s="27"/>
      <c r="W33" s="19"/>
      <c r="X33" s="19"/>
      <c r="Z33" s="86" t="s">
        <v>151</v>
      </c>
      <c r="AA33" s="87">
        <f>V5*AA31+V5*AA32</f>
        <v>0</v>
      </c>
      <c r="AB33" s="22" t="s">
        <v>47</v>
      </c>
    </row>
    <row r="34" spans="1:28">
      <c r="A34" s="65" t="s">
        <v>117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U34" s="9" t="s">
        <v>145</v>
      </c>
      <c r="V34" s="27"/>
      <c r="W34" s="19"/>
      <c r="X34" s="19"/>
    </row>
    <row r="35" spans="1:28">
      <c r="A35" s="80" t="s">
        <v>118</v>
      </c>
      <c r="B35" s="74"/>
      <c r="C35" s="74"/>
      <c r="D35" s="75">
        <v>1.1259999999999999</v>
      </c>
      <c r="E35" s="74"/>
      <c r="F35" s="74"/>
      <c r="G35" s="75">
        <v>1.093</v>
      </c>
      <c r="H35" s="74"/>
      <c r="I35" s="74"/>
      <c r="J35" s="75">
        <v>1.0609999999999999</v>
      </c>
      <c r="K35" s="74"/>
      <c r="L35" s="74"/>
      <c r="M35" s="75">
        <f>1.03</f>
        <v>1.03</v>
      </c>
      <c r="N35" s="74"/>
      <c r="O35" s="74"/>
      <c r="P35" s="75">
        <v>1</v>
      </c>
      <c r="Q35" s="74"/>
      <c r="R35" s="74"/>
      <c r="S35" s="74"/>
      <c r="U35" s="9" t="s">
        <v>147</v>
      </c>
      <c r="V35" s="27"/>
      <c r="W35" s="19"/>
      <c r="X35" s="19"/>
    </row>
    <row r="36" spans="1:28">
      <c r="A36" s="77" t="s">
        <v>119</v>
      </c>
      <c r="B36" s="78"/>
      <c r="C36" s="78"/>
      <c r="D36" s="78" t="e">
        <f>D32*D35</f>
        <v>#DIV/0!</v>
      </c>
      <c r="E36" s="78"/>
      <c r="F36" s="78"/>
      <c r="G36" s="78" t="e">
        <f>G32*G35</f>
        <v>#DIV/0!</v>
      </c>
      <c r="H36" s="78"/>
      <c r="I36" s="78"/>
      <c r="J36" s="78" t="e">
        <f>J32*J35</f>
        <v>#DIV/0!</v>
      </c>
      <c r="K36" s="78"/>
      <c r="L36" s="78"/>
      <c r="M36" s="78" t="e">
        <f>M32*M35</f>
        <v>#DIV/0!</v>
      </c>
      <c r="N36" s="78"/>
      <c r="O36" s="78"/>
      <c r="P36" s="78" t="e">
        <f>P32*P35</f>
        <v>#DIV/0!</v>
      </c>
      <c r="Q36" s="76"/>
      <c r="R36" s="76"/>
      <c r="S36" s="76"/>
      <c r="U36" s="89" t="s">
        <v>39</v>
      </c>
      <c r="V36" s="86">
        <f>SUMPRODUCT(V31:V35,W31:W35,X31:X35)</f>
        <v>0</v>
      </c>
      <c r="W36" s="10"/>
      <c r="X36" s="10"/>
      <c r="Z36" s="10"/>
    </row>
    <row r="37" spans="1:28">
      <c r="A37" s="115" t="s">
        <v>111</v>
      </c>
      <c r="B37" s="116"/>
      <c r="C37" s="116"/>
      <c r="D37" s="117"/>
      <c r="E37" s="60" t="s">
        <v>23</v>
      </c>
      <c r="U37" s="9" t="s">
        <v>31</v>
      </c>
      <c r="V37" s="19"/>
      <c r="W37" s="9" t="s">
        <v>46</v>
      </c>
      <c r="Z37" s="10"/>
    </row>
    <row r="38" spans="1:28">
      <c r="A38" s="118" t="s">
        <v>110</v>
      </c>
      <c r="B38" s="119"/>
      <c r="C38" s="119"/>
      <c r="D38" s="120"/>
      <c r="E38" s="64">
        <f>V3</f>
        <v>0</v>
      </c>
      <c r="U38" s="89" t="s">
        <v>144</v>
      </c>
      <c r="V38" s="88">
        <f>V36*V37</f>
        <v>0</v>
      </c>
      <c r="W38" s="22" t="s">
        <v>47</v>
      </c>
      <c r="X38" s="10"/>
      <c r="Z38" s="10"/>
    </row>
    <row r="39" spans="1:28">
      <c r="A39" s="112" t="s">
        <v>101</v>
      </c>
      <c r="B39" s="113"/>
      <c r="C39" s="113"/>
      <c r="D39" s="114"/>
      <c r="E39" s="61">
        <f>V4</f>
        <v>0</v>
      </c>
      <c r="U39" s="22"/>
      <c r="V39" s="88"/>
      <c r="W39" s="22"/>
      <c r="X39" s="10"/>
      <c r="Z39" s="10"/>
    </row>
    <row r="40" spans="1:28">
      <c r="A40" s="112" t="s">
        <v>102</v>
      </c>
      <c r="B40" s="113"/>
      <c r="C40" s="113"/>
      <c r="D40" s="114"/>
      <c r="E40" s="61" t="e">
        <f>E41/V5</f>
        <v>#DIV/0!</v>
      </c>
      <c r="U40" s="22" t="s">
        <v>28</v>
      </c>
      <c r="V40" s="10"/>
      <c r="X40" s="10"/>
      <c r="Z40" s="10"/>
    </row>
    <row r="41" spans="1:28">
      <c r="A41" s="112" t="s">
        <v>103</v>
      </c>
      <c r="B41" s="113"/>
      <c r="C41" s="113"/>
      <c r="D41" s="114"/>
      <c r="E41" s="61">
        <f>V9</f>
        <v>0</v>
      </c>
      <c r="U41" s="9" t="s">
        <v>23</v>
      </c>
      <c r="V41" s="19"/>
      <c r="W41" s="9" t="s">
        <v>80</v>
      </c>
    </row>
    <row r="42" spans="1:28">
      <c r="A42" s="112" t="s">
        <v>104</v>
      </c>
      <c r="B42" s="113"/>
      <c r="C42" s="113"/>
      <c r="D42" s="114"/>
      <c r="E42" s="61">
        <f>V17</f>
        <v>0</v>
      </c>
      <c r="U42" s="9" t="s">
        <v>81</v>
      </c>
      <c r="V42" s="19"/>
      <c r="W42" s="9" t="s">
        <v>82</v>
      </c>
      <c r="X42" s="26"/>
    </row>
    <row r="43" spans="1:28">
      <c r="A43" s="112" t="s">
        <v>113</v>
      </c>
      <c r="B43" s="113"/>
      <c r="C43" s="113"/>
      <c r="D43" s="114"/>
      <c r="E43" s="61">
        <f>E41*E42</f>
        <v>0</v>
      </c>
      <c r="U43" s="9" t="s">
        <v>44</v>
      </c>
      <c r="V43" s="19"/>
      <c r="W43" s="9" t="s">
        <v>44</v>
      </c>
      <c r="X43" s="26"/>
    </row>
    <row r="44" spans="1:28">
      <c r="A44" s="62" t="s">
        <v>106</v>
      </c>
      <c r="B44" s="63" t="s">
        <v>75</v>
      </c>
      <c r="C44" s="63" t="s">
        <v>27</v>
      </c>
      <c r="D44" s="63" t="s">
        <v>71</v>
      </c>
      <c r="E44" s="63" t="s">
        <v>109</v>
      </c>
      <c r="U44" s="9" t="s">
        <v>45</v>
      </c>
      <c r="V44" s="19">
        <f>V37</f>
        <v>0</v>
      </c>
      <c r="W44" s="9" t="s">
        <v>46</v>
      </c>
    </row>
    <row r="45" spans="1:28">
      <c r="A45" s="29" t="s">
        <v>107</v>
      </c>
      <c r="B45" s="58">
        <f>E43</f>
        <v>0</v>
      </c>
      <c r="C45" s="58" t="e">
        <f>B45/$V$3</f>
        <v>#DIV/0!</v>
      </c>
      <c r="D45" s="58" t="e">
        <f>B45/$V$5</f>
        <v>#DIV/0!</v>
      </c>
      <c r="E45" s="58"/>
      <c r="U45" s="89" t="s">
        <v>138</v>
      </c>
      <c r="V45" s="87">
        <f>V41*V43*V44</f>
        <v>0</v>
      </c>
      <c r="W45" s="86" t="s">
        <v>47</v>
      </c>
    </row>
    <row r="46" spans="1:28">
      <c r="A46" s="29" t="s">
        <v>108</v>
      </c>
      <c r="B46" s="58">
        <f>B45-Q32</f>
        <v>0</v>
      </c>
      <c r="C46" s="58" t="e">
        <f t="shared" ref="C46:C48" si="27">B46/$V$3</f>
        <v>#DIV/0!</v>
      </c>
      <c r="D46" s="58" t="e">
        <f t="shared" ref="D46:D48" si="28">B46/$V$5</f>
        <v>#DIV/0!</v>
      </c>
      <c r="E46" s="58"/>
      <c r="Y46" s="10"/>
      <c r="Z46" s="10"/>
    </row>
    <row r="47" spans="1:28">
      <c r="A47" s="29" t="s">
        <v>114</v>
      </c>
      <c r="B47" s="58">
        <f>B45-S5</f>
        <v>0</v>
      </c>
      <c r="C47" s="58" t="e">
        <f t="shared" si="27"/>
        <v>#DIV/0!</v>
      </c>
      <c r="D47" s="58" t="e">
        <f t="shared" si="28"/>
        <v>#DIV/0!</v>
      </c>
      <c r="E47" s="58"/>
      <c r="V47" s="10"/>
      <c r="W47" s="10"/>
    </row>
    <row r="48" spans="1:28">
      <c r="A48" s="29" t="s">
        <v>115</v>
      </c>
      <c r="B48" s="58" t="e">
        <f>B45-S32</f>
        <v>#DIV/0!</v>
      </c>
      <c r="C48" s="58" t="e">
        <f t="shared" si="27"/>
        <v>#DIV/0!</v>
      </c>
      <c r="D48" s="58" t="e">
        <f t="shared" si="28"/>
        <v>#DIV/0!</v>
      </c>
      <c r="E48" s="58"/>
      <c r="V48" s="10"/>
      <c r="W48" s="10"/>
      <c r="Y48" s="10"/>
    </row>
    <row r="49" spans="22:25">
      <c r="V49" s="10"/>
      <c r="W49" s="10"/>
      <c r="Y49" s="10"/>
    </row>
    <row r="51" spans="22:25">
      <c r="V51" s="10"/>
    </row>
  </sheetData>
  <mergeCells count="13">
    <mergeCell ref="A42:D42"/>
    <mergeCell ref="A43:D43"/>
    <mergeCell ref="A37:D37"/>
    <mergeCell ref="A38:D38"/>
    <mergeCell ref="A39:D39"/>
    <mergeCell ref="A40:D40"/>
    <mergeCell ref="A41:D41"/>
    <mergeCell ref="Q3:S3"/>
    <mergeCell ref="B3:D3"/>
    <mergeCell ref="E3:G3"/>
    <mergeCell ref="H3:J3"/>
    <mergeCell ref="K3:M3"/>
    <mergeCell ref="N3:P3"/>
  </mergeCells>
  <phoneticPr fontId="18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r:id="rId5">
            <anchor moveWithCells="1">
              <from>
                <xdr:col>5</xdr:col>
                <xdr:colOff>622300</xdr:colOff>
                <xdr:row>36</xdr:row>
                <xdr:rowOff>139700</xdr:rowOff>
              </from>
              <to>
                <xdr:col>11</xdr:col>
                <xdr:colOff>425450</xdr:colOff>
                <xdr:row>46</xdr:row>
                <xdr:rowOff>177800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4E6B-D830-274B-AE92-1D2460099378}">
  <dimension ref="A1"/>
  <sheetViews>
    <sheetView zoomScaleNormal="150" zoomScaleSheetLayoutView="100"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9704C893B9D75B4984EA1A6A2BF1D980" ma:contentTypeVersion="4" ma:contentTypeDescription="สร้างเอกสารใหม่" ma:contentTypeScope="" ma:versionID="3c188480eeb0e7bef48d9a7ad8c341e5">
  <xsd:schema xmlns:xsd="http://www.w3.org/2001/XMLSchema" xmlns:xs="http://www.w3.org/2001/XMLSchema" xmlns:p="http://schemas.microsoft.com/office/2006/metadata/properties" xmlns:ns2="5907e4b0-c6ed-47e0-b2d3-d25021d3e697" targetNamespace="http://schemas.microsoft.com/office/2006/metadata/properties" ma:root="true" ma:fieldsID="ab413c9188674488fd094497b6ec9222" ns2:_="">
    <xsd:import namespace="5907e4b0-c6ed-47e0-b2d3-d25021d3e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7e4b0-c6ed-47e0-b2d3-d25021d3e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7E75B-8E36-45A6-B940-08C3550FC5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B8C75-6BED-4AC7-9EE1-84D69C54B78A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5907e4b0-c6ed-47e0-b2d3-d25021d3e69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920C29-291A-4A29-BD44-CC2CAE799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7e4b0-c6ed-47e0-b2d3-d25021d3e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การลงทุนและค่าเสื่อม</vt:lpstr>
      <vt:lpstr>CBA -ข้อมูลจากบันทึกของฟาร์ม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2024-09-04T03:49:24Z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0x0101009704C893B9D75B4984EA1A6A2BF1D980</vt:lpwstr>
  </property>
  <property fmtid="{D5CDD505-2E9C-101B-9397-08002B2CF9AE}" pid="3" name="MediaServiceImageTags">
    <vt:lpwstr/>
  </property>
</Properties>
</file>