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ad2ddab46709ef/Documents/Training/CRA/CRA กรมส่งเสริมการเกษตร 3-5 July 2024/"/>
    </mc:Choice>
  </mc:AlternateContent>
  <xr:revisionPtr revIDLastSave="348" documentId="13_ncr:1_{0A1A0426-7C2C-4B80-8406-C784957CB3E6}" xr6:coauthVersionLast="47" xr6:coauthVersionMax="47" xr10:uidLastSave="{C73D2FD1-814A-4361-8D7D-688F8668682B}"/>
  <bookViews>
    <workbookView xWindow="3240" yWindow="470" windowWidth="32260" windowHeight="20410" activeTab="1" xr2:uid="{56C0D0AD-4F15-4E3F-ADAE-9A0967CED9E5}"/>
  </bookViews>
  <sheets>
    <sheet name="มูลค่าสินทรัพย์ถาวร" sheetId="1" r:id="rId1"/>
    <sheet name="ต้นทุนและผลตอบแทนของข้าว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1" i="1" s="1"/>
  <c r="B12" i="1"/>
  <c r="B30" i="2"/>
  <c r="B32" i="2" s="1"/>
  <c r="C25" i="2"/>
  <c r="B26" i="2"/>
  <c r="B24" i="2" s="1"/>
  <c r="B8" i="2"/>
  <c r="B5" i="2"/>
  <c r="D5" i="2" s="1"/>
  <c r="B16" i="2"/>
  <c r="B19" i="2"/>
  <c r="I3" i="1"/>
  <c r="I4" i="1"/>
  <c r="I5" i="1"/>
  <c r="I6" i="1"/>
  <c r="I2" i="1"/>
  <c r="I9" i="1" s="1"/>
  <c r="F6" i="1"/>
  <c r="G6" i="1" s="1"/>
  <c r="H6" i="1" s="1"/>
  <c r="F5" i="1"/>
  <c r="G5" i="1" s="1"/>
  <c r="H5" i="1" s="1"/>
  <c r="F3" i="1"/>
  <c r="G3" i="1" s="1"/>
  <c r="H3" i="1" s="1"/>
  <c r="F2" i="1"/>
  <c r="G2" i="1" s="1"/>
  <c r="H2" i="1" s="1"/>
  <c r="B20" i="2"/>
  <c r="D20" i="2" s="1"/>
  <c r="B18" i="2"/>
  <c r="D18" i="2" s="1"/>
  <c r="B15" i="2"/>
  <c r="D15" i="2" s="1"/>
  <c r="B14" i="2"/>
  <c r="D14" i="2" s="1"/>
  <c r="B13" i="2"/>
  <c r="D13" i="2" s="1"/>
  <c r="H24" i="2"/>
  <c r="C11" i="2" s="1"/>
  <c r="D11" i="2" s="1"/>
  <c r="H11" i="2"/>
  <c r="B6" i="2" s="1"/>
  <c r="C7" i="2"/>
  <c r="D7" i="2" s="1"/>
  <c r="D22" i="2"/>
  <c r="D9" i="2"/>
  <c r="G9" i="1" l="1"/>
  <c r="D26" i="2"/>
  <c r="D6" i="2"/>
  <c r="J10" i="1"/>
  <c r="I10" i="1"/>
  <c r="I11" i="1" s="1"/>
  <c r="C28" i="2" s="1"/>
  <c r="B3" i="2"/>
  <c r="C23" i="2" s="1"/>
  <c r="D23" i="2" s="1"/>
  <c r="D25" i="2"/>
  <c r="F4" i="1"/>
  <c r="G4" i="1" s="1"/>
  <c r="H4" i="1" s="1"/>
  <c r="H9" i="1" l="1"/>
  <c r="C27" i="2" s="1"/>
  <c r="D27" i="2" s="1"/>
  <c r="D28" i="2"/>
  <c r="C3" i="2"/>
  <c r="B29" i="2"/>
  <c r="C34" i="2" s="1"/>
  <c r="D34" i="2" s="1"/>
  <c r="C24" i="2" l="1"/>
  <c r="D24" i="2" s="1"/>
  <c r="D3" i="2"/>
  <c r="C35" i="2" s="1"/>
  <c r="D35" i="2" s="1"/>
  <c r="C29" i="2" l="1"/>
  <c r="D29" i="2"/>
  <c r="E24" i="2" l="1"/>
  <c r="E26" i="2"/>
  <c r="E23" i="2"/>
  <c r="E17" i="2"/>
  <c r="E11" i="2"/>
  <c r="E15" i="2"/>
  <c r="E18" i="2"/>
  <c r="E14" i="2"/>
  <c r="E5" i="2"/>
  <c r="E13" i="2"/>
  <c r="E9" i="2"/>
  <c r="E28" i="2"/>
  <c r="E3" i="2"/>
  <c r="E27" i="2"/>
  <c r="E20" i="2"/>
  <c r="E25" i="2"/>
  <c r="C36" i="2"/>
  <c r="D36" i="2" s="1"/>
  <c r="E29" i="2"/>
  <c r="E6" i="2"/>
  <c r="E22" i="2"/>
  <c r="E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Suwanna Sayruamyat</author>
  </authors>
  <commentList>
    <comment ref="A3" authorId="0" shapeId="0" xr:uid="{D44D9C92-6D51-40F7-989C-03F470F0CD3B}">
      <text>
        <r>
          <rPr>
            <b/>
            <sz val="9"/>
            <color indexed="81"/>
            <rFont val="Tahoma"/>
            <family val="2"/>
          </rPr>
          <t>Suwanna Sayruamyat:</t>
        </r>
        <r>
          <rPr>
            <sz val="9"/>
            <color indexed="81"/>
            <rFont val="Tahoma"/>
            <family val="2"/>
          </rPr>
          <t xml:space="preserve">
ไม่น่าจะใช้แค่ 46 ไร่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Suwanna Sayruamyat</author>
  </authors>
  <commentList>
    <comment ref="A16" authorId="0" shapeId="0" xr:uid="{35DF6B5D-BA3C-452B-B846-7C3887CEDAD9}">
      <text>
        <r>
          <rPr>
            <b/>
            <sz val="9"/>
            <color indexed="81"/>
            <rFont val="Tahoma"/>
            <family val="2"/>
          </rPr>
          <t>Suwanna Sayruamyat:</t>
        </r>
        <r>
          <rPr>
            <sz val="9"/>
            <color indexed="81"/>
            <rFont val="Tahoma"/>
            <family val="2"/>
          </rPr>
          <t xml:space="preserve">
ลักษณะการเก็บเกี่ยวเป็นอย่างไร จ้างคนเพิ่ม+ค่าน้ำมันใช่หรือไม่
เนื่องจากมีเครื่องเกี่ยวข้าวเอง</t>
        </r>
      </text>
    </comment>
  </commentList>
</comments>
</file>

<file path=xl/sharedStrings.xml><?xml version="1.0" encoding="utf-8"?>
<sst xmlns="http://schemas.openxmlformats.org/spreadsheetml/2006/main" count="133" uniqueCount="111">
  <si>
    <t>รายการ</t>
  </si>
  <si>
    <t>มูลค่าสินทรัพย์</t>
  </si>
  <si>
    <t>อายุการใช้งาน</t>
  </si>
  <si>
    <t>มูลค่าซาก</t>
  </si>
  <si>
    <t>สัดส่วนการใช้งาน</t>
  </si>
  <si>
    <t>ค่าเสื่อมราคาต่อปี</t>
  </si>
  <si>
    <t>เงินสด</t>
  </si>
  <si>
    <t>ไม่เงินสด</t>
  </si>
  <si>
    <t>ทั้งหมด</t>
  </si>
  <si>
    <t>บาท/ไร่/รอบ</t>
  </si>
  <si>
    <t>ต้นทุนผันแปร</t>
  </si>
  <si>
    <t>บาท/ฟาร์ม/รอบ</t>
  </si>
  <si>
    <t>1.1.ค่าวัสดุทางการเกษตร</t>
  </si>
  <si>
    <t>ค่าเมล็ดพันธุ์</t>
  </si>
  <si>
    <t>ค่าสารเคมี</t>
  </si>
  <si>
    <t>1.2 แรงงาน</t>
  </si>
  <si>
    <t>แรงงานครัวเรือน</t>
  </si>
  <si>
    <t>แรงงานเครื่องจักร</t>
  </si>
  <si>
    <t>แรงงานจ้าง</t>
  </si>
  <si>
    <t xml:space="preserve">1.3 ค่าใช้จ่ายอื่นๆ </t>
  </si>
  <si>
    <t>1.4 ค่าเสียโอกาสเงินทุนระยะสั้น</t>
  </si>
  <si>
    <t>ต้นทุนคงที่</t>
  </si>
  <si>
    <t>2.2 ค่าภาษี</t>
  </si>
  <si>
    <t>2.3 ค่าเสื่อมอุปกรณ์และโรงเรือน</t>
  </si>
  <si>
    <t>2.4 ค่าเสียโอกาสเงินทุนระยะยาว</t>
  </si>
  <si>
    <t>ค่าเสียโอกาสในการลงทุนระยะยาว</t>
  </si>
  <si>
    <t>ต้นทุนทั้งหมด</t>
  </si>
  <si>
    <t>รายได้ผลผลิต (ผลผลิต*ราคา)</t>
  </si>
  <si>
    <t>รายได้รวมทั้งหมด</t>
  </si>
  <si>
    <t>ผลตอบแทน</t>
  </si>
  <si>
    <t>รายได้เหนือต้นทุนเงินสด</t>
  </si>
  <si>
    <t>รายได้เหนือต้นทุนผันแปร</t>
  </si>
  <si>
    <t>AIV</t>
  </si>
  <si>
    <t>ค่าพลังงานสูบน้ำ</t>
  </si>
  <si>
    <t>ร้อยละ</t>
  </si>
  <si>
    <t>กำไรสุทธิ</t>
  </si>
  <si>
    <t>พื้นที่การผลิต</t>
  </si>
  <si>
    <t>ไร่</t>
  </si>
  <si>
    <t>จำนวนรอบการปลูก</t>
  </si>
  <si>
    <t>รอบต่อปี</t>
  </si>
  <si>
    <t>รายได้จากผลพลอยได้</t>
  </si>
  <si>
    <t>ปุ๋ยเคมี</t>
  </si>
  <si>
    <t>18-46-0</t>
  </si>
  <si>
    <t>kg/ไร่/รอบ</t>
  </si>
  <si>
    <t>46-0-0</t>
  </si>
  <si>
    <t>0-0-60</t>
  </si>
  <si>
    <t>ปุ๋ยอินทรีย์</t>
  </si>
  <si>
    <t>กก./ไร่</t>
  </si>
  <si>
    <t>ปั่นหมักฟางข้าว</t>
  </si>
  <si>
    <t>ราคา (บาท/กก.)</t>
  </si>
  <si>
    <t>ค่าปุ๋ยหมักบำรุงดิน</t>
  </si>
  <si>
    <t>รวมเงิน</t>
  </si>
  <si>
    <t>ค่าปุ๋ยสูตร</t>
  </si>
  <si>
    <t>รวม</t>
  </si>
  <si>
    <t>ค่าสารชีวภัณฑ์</t>
  </si>
  <si>
    <t>จำนวน</t>
  </si>
  <si>
    <t>ราย</t>
  </si>
  <si>
    <t>จำนวนวัน</t>
  </si>
  <si>
    <t>วัน</t>
  </si>
  <si>
    <t>จำนวนชั่วโมง</t>
  </si>
  <si>
    <t>ชั่วโมง</t>
  </si>
  <si>
    <t>วันทำงาน</t>
  </si>
  <si>
    <t>ค่าจ้างแรงงานท้องถิ่น</t>
  </si>
  <si>
    <t>บาท/วัน</t>
  </si>
  <si>
    <t>บาท</t>
  </si>
  <si>
    <t>แรงงานจ้างรายวัน</t>
  </si>
  <si>
    <t>แรงงานจ้างเหมา</t>
  </si>
  <si>
    <t>ใช้โดรนพ่นยา</t>
  </si>
  <si>
    <t>ใช้โดรนหว่านปุ๋ย</t>
  </si>
  <si>
    <t>ฉีดยาคุมวัชพืช</t>
  </si>
  <si>
    <t>ไถดิน</t>
  </si>
  <si>
    <t>ทำเทือก</t>
  </si>
  <si>
    <t>หว่านข้าว</t>
  </si>
  <si>
    <t>บาท/ไร่</t>
  </si>
  <si>
    <t xml:space="preserve">    ค่าจ้างเหมาเตรียมดิน</t>
  </si>
  <si>
    <t xml:space="preserve">    ค่าโดรนพ่นยา</t>
  </si>
  <si>
    <t xml:space="preserve">   หว่านข้าว</t>
  </si>
  <si>
    <t xml:space="preserve">   ฉีดยาคุมวัชพืช</t>
  </si>
  <si>
    <t xml:space="preserve">รถไถ </t>
  </si>
  <si>
    <t>โซล่าร์เซลล์</t>
  </si>
  <si>
    <t>ค่าเสื่อมราคาต่อข้าวต่อปี</t>
  </si>
  <si>
    <t>ค่าเสื่อมราคาต่อข้าวต่อรอบ</t>
  </si>
  <si>
    <t>อัตราดอกเบี้ย</t>
  </si>
  <si>
    <t>ต่อปี</t>
  </si>
  <si>
    <t>ต่อรอบ</t>
  </si>
  <si>
    <t>ค่าซ่อมบำรุง</t>
  </si>
  <si>
    <t>เครื่องสูบน้ำ (5 เครื่อง)</t>
  </si>
  <si>
    <t>รถเกี่ยวข้าว (3 คัน)</t>
  </si>
  <si>
    <t>รถบรรทุก/รถลาก (2 คัน)</t>
  </si>
  <si>
    <t xml:space="preserve">    ค่าโดรนหวานปุ๋ย</t>
  </si>
  <si>
    <t xml:space="preserve">   ค่าดูแล</t>
  </si>
  <si>
    <t>ค่าดูแล</t>
  </si>
  <si>
    <t xml:space="preserve">    เก็บเกี่ยว</t>
  </si>
  <si>
    <t>เก็บเกี่ยว</t>
  </si>
  <si>
    <t>พันธุ์ กข 41</t>
  </si>
  <si>
    <t>สารต่างๆ</t>
  </si>
  <si>
    <t>สารเคมี</t>
  </si>
  <si>
    <t>สารชีวภัณฑ์</t>
  </si>
  <si>
    <t>บาท/รอบ</t>
  </si>
  <si>
    <t>2.1 ค่าเช่า/ใช้ประโยชน์จากที่ดิน</t>
  </si>
  <si>
    <t>ค่าใช้ประโยชน์</t>
  </si>
  <si>
    <t>ค่าภาษีที่ดิน</t>
  </si>
  <si>
    <t>ผลผลิต</t>
  </si>
  <si>
    <t>ปริมาณ</t>
  </si>
  <si>
    <t>กก./ไร่/รอบ</t>
  </si>
  <si>
    <t>ราคาขาย</t>
  </si>
  <si>
    <t>บาท/กก.</t>
  </si>
  <si>
    <t>ความชื้น</t>
  </si>
  <si>
    <t>%</t>
  </si>
  <si>
    <t>ระยะสั้น</t>
  </si>
  <si>
    <t>ระยะยาว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</si>
</sst>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47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2" borderId="0" xfId="0" applyFill="1"/>
    <xf numFmtId="0" fontId="0" fillId="0" borderId="1" xfId="0" applyBorder="1"/>
    <xf numFmtId="43" fontId="0" fillId="0" borderId="1" xfId="0" applyNumberFormat="1" applyBorder="1"/>
    <xf numFmtId="43" fontId="0" fillId="0" borderId="1" xfId="1" applyFont="1" applyBorder="1"/>
    <xf numFmtId="0" fontId="5" fillId="0" borderId="0" xfId="0" applyFont="1"/>
    <xf numFmtId="164" fontId="0" fillId="0" borderId="0" xfId="0" applyNumberFormat="1"/>
    <xf numFmtId="0" fontId="0" fillId="4" borderId="0" xfId="0" applyFill="1"/>
    <xf numFmtId="164" fontId="0" fillId="4" borderId="0" xfId="0" applyNumberFormat="1" applyFill="1"/>
    <xf numFmtId="164" fontId="0" fillId="2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6" borderId="0" xfId="0" applyFill="1"/>
    <xf numFmtId="0" fontId="1" fillId="0" borderId="0" xfId="0" applyFont="1"/>
    <xf numFmtId="0" fontId="4" fillId="7" borderId="0" xfId="0" applyFont="1" applyFill="1"/>
    <xf numFmtId="0" fontId="0" fillId="0" borderId="0" xfId="0" applyAlignment="1">
      <alignment horizontal="center"/>
    </xf>
    <xf numFmtId="0" fontId="5" fillId="8" borderId="0" xfId="0" applyFont="1" applyFill="1"/>
    <xf numFmtId="10" fontId="0" fillId="8" borderId="0" xfId="0" applyNumberFormat="1" applyFill="1"/>
    <xf numFmtId="165" fontId="0" fillId="0" borderId="0" xfId="0" applyNumberFormat="1"/>
    <xf numFmtId="165" fontId="0" fillId="0" borderId="0" xfId="1" applyNumberFormat="1" applyFont="1"/>
    <xf numFmtId="165" fontId="0" fillId="4" borderId="0" xfId="1" applyNumberFormat="1" applyFont="1" applyFill="1"/>
    <xf numFmtId="165" fontId="0" fillId="4" borderId="0" xfId="0" applyNumberFormat="1" applyFill="1"/>
    <xf numFmtId="165" fontId="5" fillId="0" borderId="0" xfId="0" applyNumberFormat="1" applyFont="1"/>
    <xf numFmtId="165" fontId="0" fillId="2" borderId="0" xfId="1" applyNumberFormat="1" applyFont="1" applyFill="1"/>
    <xf numFmtId="165" fontId="0" fillId="2" borderId="0" xfId="0" applyNumberFormat="1" applyFill="1"/>
    <xf numFmtId="165" fontId="0" fillId="5" borderId="0" xfId="0" applyNumberFormat="1" applyFill="1"/>
    <xf numFmtId="165" fontId="6" fillId="0" borderId="0" xfId="1" applyNumberFormat="1" applyFont="1"/>
    <xf numFmtId="165" fontId="6" fillId="0" borderId="0" xfId="0" applyNumberFormat="1" applyFont="1"/>
    <xf numFmtId="0" fontId="6" fillId="0" borderId="0" xfId="0" applyFont="1"/>
    <xf numFmtId="0" fontId="5" fillId="9" borderId="0" xfId="0" applyFont="1" applyFill="1"/>
    <xf numFmtId="0" fontId="0" fillId="9" borderId="0" xfId="0" applyFill="1"/>
    <xf numFmtId="43" fontId="0" fillId="9" borderId="0" xfId="1" applyFont="1" applyFill="1"/>
    <xf numFmtId="165" fontId="0" fillId="9" borderId="0" xfId="0" applyNumberFormat="1" applyFill="1"/>
    <xf numFmtId="165" fontId="0" fillId="9" borderId="0" xfId="1" applyNumberFormat="1" applyFont="1" applyFill="1"/>
    <xf numFmtId="43" fontId="9" fillId="9" borderId="0" xfId="1" applyFont="1" applyFill="1"/>
    <xf numFmtId="165" fontId="9" fillId="9" borderId="0" xfId="1" applyNumberFormat="1" applyFont="1" applyFill="1"/>
    <xf numFmtId="165" fontId="9" fillId="9" borderId="0" xfId="0" applyNumberFormat="1" applyFont="1" applyFill="1"/>
    <xf numFmtId="165" fontId="11" fillId="0" borderId="0" xfId="2" applyNumberFormat="1" applyFont="1" applyFill="1"/>
    <xf numFmtId="0" fontId="10" fillId="10" borderId="0" xfId="0" applyFont="1" applyFill="1"/>
    <xf numFmtId="0" fontId="5" fillId="0" borderId="0" xfId="0" applyFont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3" fontId="0" fillId="11" borderId="0" xfId="0" applyNumberFormat="1" applyFill="1"/>
    <xf numFmtId="43" fontId="0" fillId="11" borderId="0" xfId="1" applyFont="1" applyFill="1"/>
    <xf numFmtId="0" fontId="6" fillId="11" borderId="0" xfId="0" applyFont="1" applyFill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2F23-FB47-451B-929E-A96F39CAF16B}">
  <dimension ref="A1:J12"/>
  <sheetViews>
    <sheetView zoomScaleNormal="100" workbookViewId="0">
      <selection activeCell="J2" sqref="J2:J8"/>
    </sheetView>
  </sheetViews>
  <sheetFormatPr defaultRowHeight="14.5"/>
  <cols>
    <col min="1" max="1" width="30.453125" bestFit="1" customWidth="1"/>
    <col min="2" max="2" width="13.81640625" bestFit="1" customWidth="1"/>
    <col min="3" max="3" width="14.54296875" customWidth="1"/>
    <col min="4" max="4" width="10.1796875" customWidth="1"/>
    <col min="5" max="5" width="10.453125" customWidth="1"/>
    <col min="6" max="6" width="16" bestFit="1" customWidth="1"/>
    <col min="7" max="7" width="14.7265625" customWidth="1"/>
    <col min="8" max="8" width="16" customWidth="1"/>
    <col min="9" max="9" width="11.90625" customWidth="1"/>
    <col min="10" max="10" width="10.0898437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80</v>
      </c>
      <c r="H1" t="s">
        <v>81</v>
      </c>
      <c r="I1" t="s">
        <v>32</v>
      </c>
      <c r="J1" t="s">
        <v>85</v>
      </c>
    </row>
    <row r="2" spans="1:10">
      <c r="A2" t="s">
        <v>78</v>
      </c>
      <c r="B2" s="45"/>
      <c r="C2" s="42"/>
      <c r="D2" s="42"/>
      <c r="E2" s="42"/>
      <c r="F2" s="2" t="e">
        <f>B2/C2</f>
        <v>#DIV/0!</v>
      </c>
      <c r="G2" s="1" t="e">
        <f>+F2</f>
        <v>#DIV/0!</v>
      </c>
      <c r="H2" s="1" t="e">
        <f t="shared" ref="H2:H9" si="0">+G2/2</f>
        <v>#DIV/0!</v>
      </c>
      <c r="I2" s="20">
        <f>(B2+D2)/2</f>
        <v>0</v>
      </c>
      <c r="J2" s="43"/>
    </row>
    <row r="3" spans="1:10">
      <c r="A3" t="s">
        <v>86</v>
      </c>
      <c r="B3" s="44"/>
      <c r="C3" s="42"/>
      <c r="D3" s="42"/>
      <c r="E3" s="46"/>
      <c r="F3" s="2" t="e">
        <f>B3/C3</f>
        <v>#DIV/0!</v>
      </c>
      <c r="G3" s="1" t="e">
        <f>+F3</f>
        <v>#DIV/0!</v>
      </c>
      <c r="H3" s="1" t="e">
        <f t="shared" si="0"/>
        <v>#DIV/0!</v>
      </c>
      <c r="I3" s="20">
        <f t="shared" ref="I3:I6" si="1">(B3+D3)/2</f>
        <v>0</v>
      </c>
      <c r="J3" s="43"/>
    </row>
    <row r="4" spans="1:10">
      <c r="A4" t="s">
        <v>87</v>
      </c>
      <c r="B4" s="45"/>
      <c r="C4" s="42"/>
      <c r="D4" s="42"/>
      <c r="E4" s="46"/>
      <c r="F4" s="2" t="e">
        <f>B4/C4</f>
        <v>#DIV/0!</v>
      </c>
      <c r="G4" s="1" t="e">
        <f>+F4</f>
        <v>#DIV/0!</v>
      </c>
      <c r="H4" s="1" t="e">
        <f t="shared" si="0"/>
        <v>#DIV/0!</v>
      </c>
      <c r="I4" s="20">
        <f t="shared" si="1"/>
        <v>0</v>
      </c>
      <c r="J4" s="43"/>
    </row>
    <row r="5" spans="1:10">
      <c r="A5" t="s">
        <v>88</v>
      </c>
      <c r="B5" s="45"/>
      <c r="C5" s="42"/>
      <c r="D5" s="42"/>
      <c r="E5" s="46"/>
      <c r="F5" s="2" t="e">
        <f>B5/C5</f>
        <v>#DIV/0!</v>
      </c>
      <c r="G5" s="1" t="e">
        <f>+F5</f>
        <v>#DIV/0!</v>
      </c>
      <c r="H5" s="1" t="e">
        <f t="shared" si="0"/>
        <v>#DIV/0!</v>
      </c>
      <c r="I5" s="20">
        <f t="shared" si="1"/>
        <v>0</v>
      </c>
      <c r="J5" s="44"/>
    </row>
    <row r="6" spans="1:10">
      <c r="A6" t="s">
        <v>79</v>
      </c>
      <c r="B6" s="45"/>
      <c r="C6" s="42"/>
      <c r="D6" s="42"/>
      <c r="E6" s="42"/>
      <c r="F6" s="2" t="e">
        <f>B6/C6</f>
        <v>#DIV/0!</v>
      </c>
      <c r="G6" s="1" t="e">
        <f>+F6</f>
        <v>#DIV/0!</v>
      </c>
      <c r="H6" s="1" t="e">
        <f t="shared" si="0"/>
        <v>#DIV/0!</v>
      </c>
      <c r="I6" s="20">
        <f t="shared" si="1"/>
        <v>0</v>
      </c>
      <c r="J6" s="43"/>
    </row>
    <row r="7" spans="1:10">
      <c r="B7" s="45"/>
      <c r="C7" s="42"/>
      <c r="D7" s="42"/>
      <c r="E7" s="42"/>
      <c r="F7" s="2"/>
      <c r="G7" s="1"/>
      <c r="H7" s="1"/>
      <c r="I7" s="20"/>
      <c r="J7" s="43"/>
    </row>
    <row r="8" spans="1:10">
      <c r="B8" s="45"/>
      <c r="C8" s="42"/>
      <c r="D8" s="42"/>
      <c r="E8" s="42"/>
      <c r="F8" s="2"/>
      <c r="G8" s="1"/>
      <c r="H8" s="1"/>
      <c r="I8" s="20"/>
      <c r="J8" s="43"/>
    </row>
    <row r="9" spans="1:10">
      <c r="A9" s="31" t="s">
        <v>53</v>
      </c>
      <c r="B9" s="32"/>
      <c r="C9" s="32"/>
      <c r="D9" s="32"/>
      <c r="E9" s="32"/>
      <c r="F9" s="32"/>
      <c r="G9" s="33" t="e">
        <f>SUM(G2:G8)</f>
        <v>#DIV/0!</v>
      </c>
      <c r="H9" s="36" t="e">
        <f t="shared" si="0"/>
        <v>#DIV/0!</v>
      </c>
      <c r="I9" s="34">
        <f>SUM(I2:I8)</f>
        <v>0</v>
      </c>
      <c r="J9" s="35">
        <f>SUM(J2:J8)</f>
        <v>0</v>
      </c>
    </row>
    <row r="10" spans="1:10">
      <c r="A10" t="s">
        <v>25</v>
      </c>
      <c r="H10" t="s">
        <v>83</v>
      </c>
      <c r="I10" s="39">
        <f>B12*I9</f>
        <v>0</v>
      </c>
      <c r="J10" s="21">
        <f>J9</f>
        <v>0</v>
      </c>
    </row>
    <row r="11" spans="1:10">
      <c r="H11" t="s">
        <v>84</v>
      </c>
      <c r="I11" s="38">
        <f>I10/2</f>
        <v>0</v>
      </c>
      <c r="J11" s="37">
        <f>J9/2</f>
        <v>0</v>
      </c>
    </row>
    <row r="12" spans="1:10">
      <c r="A12" t="s">
        <v>82</v>
      </c>
      <c r="B12" s="19">
        <f>ต้นทุนและผลตอบแทนของข้าว!L20</f>
        <v>0</v>
      </c>
      <c r="C12" t="s">
        <v>83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34C4-A23C-4B96-8603-E6FAC1661948}">
  <dimension ref="A1:M37"/>
  <sheetViews>
    <sheetView tabSelected="1" zoomScale="130" zoomScaleNormal="130" workbookViewId="0">
      <selection activeCell="L28" sqref="L28"/>
    </sheetView>
  </sheetViews>
  <sheetFormatPr defaultRowHeight="14.5"/>
  <cols>
    <col min="1" max="1" width="27.54296875" customWidth="1"/>
    <col min="2" max="2" width="11.54296875" bestFit="1" customWidth="1"/>
    <col min="3" max="4" width="15" bestFit="1" customWidth="1"/>
    <col min="7" max="7" width="11" customWidth="1"/>
    <col min="8" max="8" width="8.7265625" style="17"/>
    <col min="11" max="11" width="9.90625" customWidth="1"/>
  </cols>
  <sheetData>
    <row r="1" spans="1:13">
      <c r="D1" t="s">
        <v>11</v>
      </c>
    </row>
    <row r="2" spans="1:13">
      <c r="A2" s="16" t="s">
        <v>0</v>
      </c>
      <c r="B2" s="16" t="s">
        <v>6</v>
      </c>
      <c r="C2" s="16" t="s">
        <v>7</v>
      </c>
      <c r="D2" s="16" t="s">
        <v>8</v>
      </c>
      <c r="E2" s="16" t="s">
        <v>34</v>
      </c>
      <c r="G2" s="16" t="s">
        <v>36</v>
      </c>
      <c r="H2" s="42"/>
      <c r="I2" s="7" t="s">
        <v>37</v>
      </c>
      <c r="K2" t="s">
        <v>100</v>
      </c>
      <c r="L2" s="43"/>
      <c r="M2" t="s">
        <v>73</v>
      </c>
    </row>
    <row r="3" spans="1:13">
      <c r="A3" s="9" t="s">
        <v>10</v>
      </c>
      <c r="B3" s="22">
        <f>SUM(B4:B22)</f>
        <v>0</v>
      </c>
      <c r="C3" s="22">
        <f>SUM(C4:C23)</f>
        <v>0</v>
      </c>
      <c r="D3" s="23">
        <f>SUM(B3:C3)</f>
        <v>0</v>
      </c>
      <c r="E3" s="10" t="e">
        <f>D3/$D$29%</f>
        <v>#DIV/0!</v>
      </c>
      <c r="G3" s="17" t="s">
        <v>94</v>
      </c>
      <c r="H3" s="42"/>
      <c r="I3" t="s">
        <v>73</v>
      </c>
      <c r="K3" t="s">
        <v>101</v>
      </c>
      <c r="L3" s="43"/>
      <c r="M3" t="s">
        <v>73</v>
      </c>
    </row>
    <row r="4" spans="1:13">
      <c r="A4" s="15" t="s">
        <v>12</v>
      </c>
      <c r="B4" s="24"/>
      <c r="C4" s="24"/>
      <c r="D4" s="24"/>
      <c r="E4" s="8"/>
      <c r="G4" t="s">
        <v>38</v>
      </c>
      <c r="H4" s="42"/>
      <c r="I4" t="s">
        <v>39</v>
      </c>
    </row>
    <row r="5" spans="1:13">
      <c r="A5" t="s">
        <v>13</v>
      </c>
      <c r="B5" s="21">
        <f>+H3*H2</f>
        <v>0</v>
      </c>
      <c r="C5" s="20"/>
      <c r="D5" s="20">
        <f>B5+C5</f>
        <v>0</v>
      </c>
      <c r="E5" s="8" t="e">
        <f>D5/$D$29%</f>
        <v>#DIV/0!</v>
      </c>
    </row>
    <row r="6" spans="1:13">
      <c r="A6" t="s">
        <v>52</v>
      </c>
      <c r="B6" s="21">
        <f>H11*H2</f>
        <v>0</v>
      </c>
      <c r="C6" s="20"/>
      <c r="D6" s="20">
        <f t="shared" ref="D6:D23" si="0">B6+C6</f>
        <v>0</v>
      </c>
      <c r="E6" s="8" t="e">
        <f>D6/$D$29%</f>
        <v>#DIV/0!</v>
      </c>
      <c r="G6" s="18" t="s">
        <v>41</v>
      </c>
      <c r="H6" t="s">
        <v>43</v>
      </c>
      <c r="I6" t="s">
        <v>49</v>
      </c>
      <c r="K6" s="18" t="s">
        <v>95</v>
      </c>
    </row>
    <row r="7" spans="1:13">
      <c r="A7" t="s">
        <v>50</v>
      </c>
      <c r="B7" s="21"/>
      <c r="C7" s="20">
        <f>H15</f>
        <v>0</v>
      </c>
      <c r="D7" s="20">
        <f t="shared" si="0"/>
        <v>0</v>
      </c>
      <c r="E7" s="8" t="e">
        <f>D7/$D$29%</f>
        <v>#DIV/0!</v>
      </c>
      <c r="G7" t="s">
        <v>42</v>
      </c>
      <c r="H7" s="42"/>
      <c r="I7" s="43"/>
      <c r="K7" t="s">
        <v>96</v>
      </c>
      <c r="L7" s="43"/>
      <c r="M7" t="s">
        <v>73</v>
      </c>
    </row>
    <row r="8" spans="1:13">
      <c r="A8" t="s">
        <v>14</v>
      </c>
      <c r="B8" s="21">
        <f>+L7*H2</f>
        <v>0</v>
      </c>
      <c r="C8" s="20"/>
      <c r="D8" s="20"/>
      <c r="E8" s="8"/>
      <c r="G8" t="s">
        <v>44</v>
      </c>
      <c r="H8" s="42"/>
      <c r="I8" s="43"/>
      <c r="K8" t="s">
        <v>97</v>
      </c>
      <c r="L8" s="3"/>
      <c r="M8" t="s">
        <v>98</v>
      </c>
    </row>
    <row r="9" spans="1:13">
      <c r="A9" t="s">
        <v>54</v>
      </c>
      <c r="B9" s="21"/>
      <c r="C9" s="26"/>
      <c r="D9" s="20">
        <f t="shared" si="0"/>
        <v>0</v>
      </c>
      <c r="E9" s="8" t="e">
        <f>D9/$D$29%</f>
        <v>#DIV/0!</v>
      </c>
      <c r="G9" t="s">
        <v>45</v>
      </c>
      <c r="H9" s="42"/>
      <c r="I9" s="43"/>
    </row>
    <row r="10" spans="1:13">
      <c r="A10" t="s">
        <v>15</v>
      </c>
      <c r="B10" s="20"/>
      <c r="C10" s="20"/>
      <c r="D10" s="20"/>
      <c r="E10" s="8"/>
    </row>
    <row r="11" spans="1:13">
      <c r="A11" t="s">
        <v>16</v>
      </c>
      <c r="B11" s="21"/>
      <c r="C11" s="21">
        <f>H24</f>
        <v>0</v>
      </c>
      <c r="D11" s="20">
        <f t="shared" si="0"/>
        <v>0</v>
      </c>
      <c r="E11" s="8" t="e">
        <f>D11/$D$29%</f>
        <v>#DIV/0!</v>
      </c>
      <c r="G11" t="s">
        <v>53</v>
      </c>
      <c r="H11" s="17">
        <f>SUMPRODUCT(H7:H10,I7:I10)</f>
        <v>0</v>
      </c>
      <c r="K11" s="40" t="s">
        <v>102</v>
      </c>
    </row>
    <row r="12" spans="1:13">
      <c r="A12" t="s">
        <v>17</v>
      </c>
      <c r="B12" s="21"/>
      <c r="C12" s="21"/>
      <c r="D12" s="20"/>
      <c r="E12" s="8"/>
      <c r="K12" t="s">
        <v>103</v>
      </c>
      <c r="L12" s="44"/>
      <c r="M12" t="s">
        <v>104</v>
      </c>
    </row>
    <row r="13" spans="1:13">
      <c r="A13" t="s">
        <v>74</v>
      </c>
      <c r="B13" s="21">
        <f>(H32+H33)*H2</f>
        <v>0</v>
      </c>
      <c r="C13" s="21"/>
      <c r="D13" s="20">
        <f t="shared" si="0"/>
        <v>0</v>
      </c>
      <c r="E13" s="8" t="e">
        <f>D13/$D$29%</f>
        <v>#DIV/0!</v>
      </c>
      <c r="G13" s="18" t="s">
        <v>46</v>
      </c>
      <c r="H13" t="s">
        <v>47</v>
      </c>
      <c r="I13" t="s">
        <v>49</v>
      </c>
      <c r="K13" t="s">
        <v>105</v>
      </c>
      <c r="L13" s="43"/>
      <c r="M13" t="s">
        <v>106</v>
      </c>
    </row>
    <row r="14" spans="1:13">
      <c r="A14" t="s">
        <v>75</v>
      </c>
      <c r="B14" s="21">
        <f>H35</f>
        <v>0</v>
      </c>
      <c r="C14" s="21"/>
      <c r="D14" s="20">
        <f t="shared" si="0"/>
        <v>0</v>
      </c>
      <c r="E14" s="8" t="e">
        <f>D14/$D$29%</f>
        <v>#DIV/0!</v>
      </c>
      <c r="G14" t="s">
        <v>48</v>
      </c>
      <c r="H14" s="42"/>
      <c r="I14" s="3"/>
      <c r="K14" t="s">
        <v>107</v>
      </c>
      <c r="L14" s="43"/>
      <c r="M14" t="s">
        <v>108</v>
      </c>
    </row>
    <row r="15" spans="1:13">
      <c r="A15" t="s">
        <v>89</v>
      </c>
      <c r="B15" s="21">
        <f>H36</f>
        <v>0</v>
      </c>
      <c r="C15" s="21"/>
      <c r="D15" s="20">
        <f t="shared" si="0"/>
        <v>0</v>
      </c>
      <c r="E15" s="8" t="e">
        <f>D15/$D$29%</f>
        <v>#DIV/0!</v>
      </c>
      <c r="G15" t="s">
        <v>51</v>
      </c>
    </row>
    <row r="16" spans="1:13">
      <c r="A16" s="30" t="s">
        <v>92</v>
      </c>
      <c r="B16" s="21">
        <f>H28*H2</f>
        <v>0</v>
      </c>
      <c r="C16" s="21"/>
      <c r="D16" s="20"/>
      <c r="E16" s="8"/>
    </row>
    <row r="17" spans="1:13">
      <c r="A17" t="s">
        <v>18</v>
      </c>
      <c r="B17" s="21"/>
      <c r="C17" s="21"/>
      <c r="D17" s="20"/>
      <c r="E17" s="8" t="e">
        <f>D17/$D$29%</f>
        <v>#DIV/0!</v>
      </c>
    </row>
    <row r="18" spans="1:13">
      <c r="A18" t="s">
        <v>76</v>
      </c>
      <c r="B18" s="21">
        <f>+H34*H2</f>
        <v>0</v>
      </c>
      <c r="C18" s="21"/>
      <c r="D18" s="20">
        <f t="shared" si="0"/>
        <v>0</v>
      </c>
      <c r="E18" s="8" t="e">
        <f>D18/$D$29%</f>
        <v>#DIV/0!</v>
      </c>
      <c r="G18" s="18" t="s">
        <v>16</v>
      </c>
      <c r="K18" s="18" t="s">
        <v>82</v>
      </c>
    </row>
    <row r="19" spans="1:13">
      <c r="A19" t="s">
        <v>90</v>
      </c>
      <c r="B19" s="21">
        <f>H27*H2</f>
        <v>0</v>
      </c>
      <c r="C19" s="21"/>
      <c r="D19" s="20"/>
      <c r="E19" s="8"/>
      <c r="G19" t="s">
        <v>55</v>
      </c>
      <c r="H19" s="42"/>
      <c r="I19" t="s">
        <v>56</v>
      </c>
      <c r="K19" t="s">
        <v>109</v>
      </c>
      <c r="L19" s="43"/>
      <c r="M19" t="s">
        <v>83</v>
      </c>
    </row>
    <row r="20" spans="1:13">
      <c r="A20" t="s">
        <v>77</v>
      </c>
      <c r="B20" s="21">
        <f>+H37*H2</f>
        <v>0</v>
      </c>
      <c r="C20" s="21"/>
      <c r="D20" s="20">
        <f t="shared" si="0"/>
        <v>0</v>
      </c>
      <c r="E20" s="8" t="e">
        <f>D20/$D$29%</f>
        <v>#DIV/0!</v>
      </c>
      <c r="G20" t="s">
        <v>57</v>
      </c>
      <c r="H20" s="42"/>
      <c r="I20" t="s">
        <v>58</v>
      </c>
      <c r="K20" t="s">
        <v>110</v>
      </c>
      <c r="L20" s="43"/>
      <c r="M20" t="s">
        <v>83</v>
      </c>
    </row>
    <row r="21" spans="1:13">
      <c r="A21" t="s">
        <v>19</v>
      </c>
      <c r="B21" s="21"/>
      <c r="C21" s="21"/>
      <c r="D21" s="20"/>
      <c r="E21" s="8"/>
      <c r="G21" t="s">
        <v>59</v>
      </c>
      <c r="H21" s="42"/>
      <c r="I21" t="s">
        <v>60</v>
      </c>
    </row>
    <row r="22" spans="1:13">
      <c r="A22" t="s">
        <v>33</v>
      </c>
      <c r="B22" s="21"/>
      <c r="C22" s="21"/>
      <c r="D22" s="20">
        <f t="shared" si="0"/>
        <v>0</v>
      </c>
      <c r="E22" s="8" t="e">
        <f t="shared" ref="E22:E29" si="1">D22/$D$29%</f>
        <v>#DIV/0!</v>
      </c>
      <c r="G22" t="s">
        <v>61</v>
      </c>
      <c r="H22" s="42"/>
      <c r="I22" t="s">
        <v>61</v>
      </c>
    </row>
    <row r="23" spans="1:13">
      <c r="A23" t="s">
        <v>20</v>
      </c>
      <c r="B23" s="21"/>
      <c r="C23" s="21">
        <f>+B3*1.25%*0.5</f>
        <v>0</v>
      </c>
      <c r="D23" s="20">
        <f t="shared" si="0"/>
        <v>0</v>
      </c>
      <c r="E23" s="8" t="e">
        <f t="shared" si="1"/>
        <v>#DIV/0!</v>
      </c>
      <c r="G23" t="s">
        <v>62</v>
      </c>
      <c r="H23" s="42"/>
      <c r="I23" t="s">
        <v>63</v>
      </c>
    </row>
    <row r="24" spans="1:13">
      <c r="A24" s="3" t="s">
        <v>21</v>
      </c>
      <c r="B24" s="25">
        <f>SUM(B25:B28)</f>
        <v>0</v>
      </c>
      <c r="C24" s="25" t="e">
        <f>SUM(C25:C28)</f>
        <v>#DIV/0!</v>
      </c>
      <c r="D24" s="26" t="e">
        <f>SUM(B24:C24)</f>
        <v>#DIV/0!</v>
      </c>
      <c r="E24" s="11" t="e">
        <f t="shared" si="1"/>
        <v>#DIV/0!</v>
      </c>
      <c r="G24" s="7" t="s">
        <v>53</v>
      </c>
      <c r="H24" s="41">
        <f>H22*H23</f>
        <v>0</v>
      </c>
      <c r="I24" s="7" t="s">
        <v>64</v>
      </c>
    </row>
    <row r="25" spans="1:13">
      <c r="A25" t="s">
        <v>99</v>
      </c>
      <c r="B25" s="21"/>
      <c r="C25" s="21">
        <f>L2*H2</f>
        <v>0</v>
      </c>
      <c r="D25" s="20">
        <f>B25+C25</f>
        <v>0</v>
      </c>
      <c r="E25" s="8" t="e">
        <f t="shared" si="1"/>
        <v>#DIV/0!</v>
      </c>
    </row>
    <row r="26" spans="1:13">
      <c r="A26" t="s">
        <v>22</v>
      </c>
      <c r="B26" s="21">
        <f>+L3*H2</f>
        <v>0</v>
      </c>
      <c r="C26" s="21"/>
      <c r="D26" s="20">
        <f>B26+C26</f>
        <v>0</v>
      </c>
      <c r="E26" s="8" t="e">
        <f t="shared" si="1"/>
        <v>#DIV/0!</v>
      </c>
      <c r="G26" s="18" t="s">
        <v>65</v>
      </c>
    </row>
    <row r="27" spans="1:13">
      <c r="A27" t="s">
        <v>23</v>
      </c>
      <c r="B27" s="21"/>
      <c r="C27" s="28" t="e">
        <f>มูลค่าสินทรัพย์ถาวร!H9</f>
        <v>#DIV/0!</v>
      </c>
      <c r="D27" s="20" t="e">
        <f t="shared" ref="D27:D28" si="2">B27+C27</f>
        <v>#DIV/0!</v>
      </c>
      <c r="E27" s="8" t="e">
        <f t="shared" si="1"/>
        <v>#DIV/0!</v>
      </c>
      <c r="G27" t="s">
        <v>91</v>
      </c>
      <c r="H27" s="42"/>
      <c r="I27" t="s">
        <v>73</v>
      </c>
    </row>
    <row r="28" spans="1:13">
      <c r="A28" t="s">
        <v>24</v>
      </c>
      <c r="B28" s="20"/>
      <c r="C28" s="29">
        <f>+มูลค่าสินทรัพย์ถาวร!I11</f>
        <v>0</v>
      </c>
      <c r="D28" s="20">
        <f t="shared" si="2"/>
        <v>0</v>
      </c>
      <c r="E28" s="8" t="e">
        <f t="shared" si="1"/>
        <v>#DIV/0!</v>
      </c>
      <c r="G28" t="s">
        <v>93</v>
      </c>
      <c r="H28" s="42"/>
      <c r="I28" t="s">
        <v>73</v>
      </c>
    </row>
    <row r="29" spans="1:13">
      <c r="A29" s="12" t="s">
        <v>26</v>
      </c>
      <c r="B29" s="27">
        <f>+B3+B24</f>
        <v>0</v>
      </c>
      <c r="C29" s="27" t="e">
        <f>+C3+C24</f>
        <v>#DIV/0!</v>
      </c>
      <c r="D29" s="27" t="e">
        <f>+D3+D24</f>
        <v>#DIV/0!</v>
      </c>
      <c r="E29" s="13" t="e">
        <f t="shared" si="1"/>
        <v>#DIV/0!</v>
      </c>
    </row>
    <row r="30" spans="1:13">
      <c r="A30" t="s">
        <v>27</v>
      </c>
      <c r="B30" s="1">
        <f>L12*L13*H2</f>
        <v>0</v>
      </c>
    </row>
    <row r="31" spans="1:13">
      <c r="A31" t="s">
        <v>40</v>
      </c>
      <c r="B31" s="1"/>
      <c r="G31" s="18" t="s">
        <v>66</v>
      </c>
    </row>
    <row r="32" spans="1:13">
      <c r="A32" t="s">
        <v>28</v>
      </c>
      <c r="B32" s="1">
        <f>SUM(B30:B31)</f>
        <v>0</v>
      </c>
      <c r="G32" t="s">
        <v>70</v>
      </c>
      <c r="H32" s="42"/>
      <c r="I32" t="s">
        <v>73</v>
      </c>
    </row>
    <row r="33" spans="1:9">
      <c r="A33" s="14" t="s">
        <v>29</v>
      </c>
      <c r="B33" s="14"/>
      <c r="C33" s="14" t="s">
        <v>11</v>
      </c>
      <c r="D33" s="14" t="s">
        <v>9</v>
      </c>
      <c r="G33" t="s">
        <v>71</v>
      </c>
      <c r="H33" s="42"/>
      <c r="I33" t="s">
        <v>73</v>
      </c>
    </row>
    <row r="34" spans="1:9">
      <c r="A34" t="s">
        <v>30</v>
      </c>
      <c r="C34" s="2">
        <f>+B32-B29</f>
        <v>0</v>
      </c>
      <c r="D34" s="1">
        <f>+C34/10</f>
        <v>0</v>
      </c>
      <c r="G34" t="s">
        <v>72</v>
      </c>
      <c r="H34" s="42"/>
      <c r="I34" t="s">
        <v>73</v>
      </c>
    </row>
    <row r="35" spans="1:9">
      <c r="A35" t="s">
        <v>31</v>
      </c>
      <c r="C35" s="2">
        <f>+B32-D3</f>
        <v>0</v>
      </c>
      <c r="D35" s="1">
        <f>+C35/10</f>
        <v>0</v>
      </c>
      <c r="G35" t="s">
        <v>67</v>
      </c>
      <c r="H35" s="42"/>
      <c r="I35" t="s">
        <v>64</v>
      </c>
    </row>
    <row r="36" spans="1:9">
      <c r="A36" s="4" t="s">
        <v>35</v>
      </c>
      <c r="B36" s="4"/>
      <c r="C36" s="5" t="e">
        <f>+B32-D29</f>
        <v>#DIV/0!</v>
      </c>
      <c r="D36" s="6" t="e">
        <f>+C36/10</f>
        <v>#DIV/0!</v>
      </c>
      <c r="G36" t="s">
        <v>68</v>
      </c>
      <c r="H36" s="42"/>
      <c r="I36" t="s">
        <v>64</v>
      </c>
    </row>
    <row r="37" spans="1:9">
      <c r="C37" s="2"/>
      <c r="G37" t="s">
        <v>69</v>
      </c>
      <c r="H37" s="42"/>
      <c r="I37" t="s">
        <v>73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มูลค่าสินทรัพย์ถาวร</vt:lpstr>
      <vt:lpstr>ต้นทุนและผลตอบแทนของข้าว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kulapa kuldilok</dc:creator>
  <cp:lastModifiedBy>Suwanna Sayruamyat</cp:lastModifiedBy>
  <dcterms:created xsi:type="dcterms:W3CDTF">2023-09-04T02:27:12Z</dcterms:created>
  <dcterms:modified xsi:type="dcterms:W3CDTF">2024-09-04T04:02:26Z</dcterms:modified>
</cp:coreProperties>
</file>